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roxana.tigau\Desktop\2024 ACTE LUCRATE\OMTI\OMTI AA NR.1 2024 METROREX\ANEXE FARA DIRECTORI\"/>
    </mc:Choice>
  </mc:AlternateContent>
  <xr:revisionPtr revIDLastSave="0" documentId="13_ncr:1_{DD6ED762-6D01-4DEF-A333-746110444E4B}" xr6:coauthVersionLast="47" xr6:coauthVersionMax="47" xr10:uidLastSave="{00000000-0000-0000-0000-000000000000}"/>
  <bookViews>
    <workbookView xWindow="-120" yWindow="-120" windowWidth="29040" windowHeight="15720" xr2:uid="{00000000-000D-0000-FFFF-FFFF00000000}"/>
  </bookViews>
  <sheets>
    <sheet name="2024" sheetId="4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4" i="45" l="1"/>
  <c r="D19" i="45" l="1"/>
  <c r="C34" i="45" l="1"/>
  <c r="C27" i="45"/>
  <c r="C21" i="45"/>
  <c r="C17" i="45"/>
  <c r="C15" i="45"/>
  <c r="E16" i="45"/>
  <c r="E18" i="45"/>
  <c r="E19" i="45"/>
  <c r="D22" i="45"/>
  <c r="D21" i="45" s="1"/>
  <c r="E23" i="45"/>
  <c r="D24" i="45"/>
  <c r="E24" i="45" s="1"/>
  <c r="D27" i="45"/>
  <c r="E28" i="45"/>
  <c r="E29" i="45"/>
  <c r="E30" i="45"/>
  <c r="E31" i="45"/>
  <c r="E32" i="45"/>
  <c r="E33" i="45"/>
  <c r="D35" i="45"/>
  <c r="E35" i="45" s="1"/>
  <c r="D36" i="45"/>
  <c r="E36" i="45" s="1"/>
  <c r="E39" i="45"/>
  <c r="D40" i="45"/>
  <c r="E40" i="45" s="1"/>
  <c r="C14" i="45" l="1"/>
  <c r="C13" i="45" s="1"/>
  <c r="C26" i="45"/>
  <c r="C25" i="45" s="1"/>
  <c r="D37" i="45"/>
  <c r="E37" i="45" s="1"/>
  <c r="E34" i="45" s="1"/>
  <c r="E27" i="45"/>
  <c r="E21" i="45"/>
  <c r="E15" i="45"/>
  <c r="E22" i="45"/>
  <c r="E17" i="45"/>
  <c r="D15" i="45"/>
  <c r="D14" i="45" s="1"/>
  <c r="D13" i="45" s="1"/>
  <c r="D34" i="45" l="1"/>
  <c r="D26" i="45" s="1"/>
  <c r="D25" i="45" s="1"/>
  <c r="C42" i="45"/>
  <c r="E26" i="45"/>
  <c r="E25" i="45" s="1"/>
  <c r="E14" i="45"/>
  <c r="E13" i="45" s="1"/>
  <c r="C43" i="45" l="1"/>
  <c r="C53" i="45"/>
  <c r="C54" i="45" s="1"/>
  <c r="E42" i="45"/>
  <c r="E43" i="45" s="1"/>
</calcChain>
</file>

<file path=xl/sharedStrings.xml><?xml version="1.0" encoding="utf-8"?>
<sst xmlns="http://schemas.openxmlformats.org/spreadsheetml/2006/main" count="59" uniqueCount="58">
  <si>
    <t>Modul de determinare a compensației și a costului unitar per km - lei</t>
  </si>
  <si>
    <t xml:space="preserve">  -  mii lei  -</t>
  </si>
  <si>
    <t>INDICATORI</t>
  </si>
  <si>
    <t>I</t>
  </si>
  <si>
    <t>A.VENITURI TOTALE (I+II)</t>
  </si>
  <si>
    <t>I.Venituri din exploatare (1+2+3)</t>
  </si>
  <si>
    <t>1.Venituri proprii, din care:</t>
  </si>
  <si>
    <t xml:space="preserve">    -Venituri din activitatea de transport (a.1 x a.2 )</t>
  </si>
  <si>
    <t xml:space="preserve">     a.1. Tarif mediu practicat - lei -</t>
  </si>
  <si>
    <t xml:space="preserve">     a.2. Numar de calatori transportati</t>
  </si>
  <si>
    <t xml:space="preserve">    -Venituri din alte activitati</t>
  </si>
  <si>
    <t>2.Venituri aferente costului producției în curs de execuție</t>
  </si>
  <si>
    <t>3.Alte venituri din exploatare, din care:</t>
  </si>
  <si>
    <t xml:space="preserve">     - venituri din subvenţii pentru investiţii</t>
  </si>
  <si>
    <t xml:space="preserve">     - alte venituri din exploatare (recuperări, confecţionări, vânzări active, amenzi penalități)</t>
  </si>
  <si>
    <t>II.Venituri financiare:</t>
  </si>
  <si>
    <t>II</t>
  </si>
  <si>
    <t>B.CHELTUIELI TOTALE (I+II)</t>
  </si>
  <si>
    <t>I. Cheltuieli de exploatare (A+B+C+D+E)</t>
  </si>
  <si>
    <t>A. CHELTUIELI CU BUNURI SI SERVICII, din care:</t>
  </si>
  <si>
    <t>1.Cheltuieli privind stocurile</t>
  </si>
  <si>
    <t>2.Cheltuieli privind serviciile executate de terti, din care:</t>
  </si>
  <si>
    <t xml:space="preserve">             -servicii de mentenanță a materialului rulant</t>
  </si>
  <si>
    <t>3.Cheltuieli cu alte  servicii executate de terti</t>
  </si>
  <si>
    <t>B. CHELTUIELI CU IMPOZITE SI TAXE SI VARSAMINTE ASIMILATE</t>
  </si>
  <si>
    <r>
      <rPr>
        <b/>
        <sz val="10"/>
        <color indexed="8"/>
        <rFont val="Arial"/>
        <family val="2"/>
      </rPr>
      <t>C.</t>
    </r>
    <r>
      <rPr>
        <sz val="10"/>
        <color indexed="8"/>
        <rFont val="Arial"/>
        <family val="2"/>
      </rPr>
      <t xml:space="preserve"> </t>
    </r>
    <r>
      <rPr>
        <b/>
        <sz val="10"/>
        <color indexed="8"/>
        <rFont val="Arial"/>
        <family val="2"/>
      </rPr>
      <t>CHELTUIELI CU PERSONALUL</t>
    </r>
  </si>
  <si>
    <t>D. ALTE CHELTUIELI DE EXPLOATARE, din care:</t>
  </si>
  <si>
    <t xml:space="preserve">      -cheltuieli cu majorări și penalități</t>
  </si>
  <si>
    <t xml:space="preserve">      -cheltuieli privind activele imobilizate</t>
  </si>
  <si>
    <t xml:space="preserve">      -cheltuieli cu amortizarea imobilizarilor corporale si necorporale</t>
  </si>
  <si>
    <t xml:space="preserve">      -cheltuieli cu ajustări și deprecieri pentru pierdere de valoare și provizioane</t>
  </si>
  <si>
    <t>II.Cheltuieli financiare</t>
  </si>
  <si>
    <t>III</t>
  </si>
  <si>
    <t>Rezultat brut</t>
  </si>
  <si>
    <t xml:space="preserve">     - diferențe de tarif cuvenite operatorului</t>
  </si>
  <si>
    <t>Valori aferente OSP</t>
  </si>
  <si>
    <t>1.</t>
  </si>
  <si>
    <t>2.</t>
  </si>
  <si>
    <t>3.</t>
  </si>
  <si>
    <t xml:space="preserve">Notă: 1. Având în vedere următoarele: extinderea rețelei de metrou actuale prin punerea în funcțiune a secțiunii Parc Bazilescu - Lac Străulești din cadrul Magistralei 4 de metrou (pe o lungime de cca 2 km și 2 stații) ce a avut loc la finele lunii martie 2017, punerea în funcțiune a unui depou și a unei parcări Park&amp;Ride la Străulești în aprilie 2018 și a secțiunii Eroilor - Drumul Taberei în cadrul Magistralei 5 de metrou (pe o lungime de cca 6,87 km și 10 stații),  în semestrul II al anului 2018, costurile privind asigurarea serviciului public de transport  călători cu metroul au fost fundamentate conform datelor prezentate în Anexa 8.
            2.  În scopul punerii în aplicare a măsurii dispuse de reprezentanții Curții de Conturi a României (Decizia nr. III/14/05.09.2016), referitoare la: ”Nerespectarea prevederilor legale privind organizarea, evidența și raportarea cheltuielilor finanțate din subvenții și a veniturilor aferente”, a fost introdusă poziția ”veniturile din vânzarea activelor și alte operații de capital - active corporale”, în valoare de 884.683,15 mii lei pentru anul 2017 și 2.931.324,28 mii lei pentru anul 2018, venituri ce reprezintă valoarea obiectivelor de investiții ce vor fi puse în funcțiune și care se înscriu în patrimoniul public.   De asemenea, au fost constituite cheltuieli privind activele imobilizate, având aceeași valoare de 884.683,15 mii lei pentru anul 2017, respectiv 2.931.324,28 mii lei pentru anul 2018.
           Aceste sume nu se regăsesc în cheltuielile eligibile.
</t>
  </si>
  <si>
    <t>Venituri / cheltuieli eligibile aferente OSP</t>
  </si>
  <si>
    <t>Preț unitar per kilometru – lei (P)</t>
  </si>
  <si>
    <t>IV</t>
  </si>
  <si>
    <t xml:space="preserve">Compensația pentru efectuarea Obligațiilor de serviciu public (Cheltuieli eligibile– Venituri obținute de Operator în legătură cu prestarea serviciului de transport public de călători cu metroul), din care: </t>
  </si>
  <si>
    <t xml:space="preserve">     - subvenție pentru transport călători cu metroul</t>
  </si>
  <si>
    <t>Număr total de tren km - mii km</t>
  </si>
  <si>
    <t>Costuri eligibile - mii lei</t>
  </si>
  <si>
    <t xml:space="preserve"> </t>
  </si>
  <si>
    <t xml:space="preserve">      -alte cheltuieli </t>
  </si>
  <si>
    <t>Venituri / cheltuieli neeligibile</t>
  </si>
  <si>
    <t xml:space="preserve">                  (Anexa nr. 7 la contract)</t>
  </si>
  <si>
    <t xml:space="preserve">          Valorile cuprinse în anexa nr. 7 la Contractul de servicii publice pentru anii 2020-2024 nu conțin T.V.A.</t>
  </si>
  <si>
    <t xml:space="preserve">                              la Actul adițional nr. 1/2024                                                                                                    </t>
  </si>
  <si>
    <r>
      <t>*) Conform Legii bugetului de stat pe anul 2024 nr. 421/2023, societății Metrorex i s-a alocat compensație/subvenție pentru transport călători cu metroul în cuantum de 808.000,00 mii lei. Ținând seama de prevederile art. 21 din Legea privind finanțele publice nr. 500/2002, cu modificările și completările ulterioare prin care se reține un procent de 10% din cuantumul subvenției alocate Metrorex prin Legea bugetului de stat pe anul 2024, nr. 421/2023, după reținerea de 10% (80.800,00</t>
    </r>
    <r>
      <rPr>
        <sz val="11"/>
        <rFont val="Times New Roman"/>
        <family val="1"/>
        <charset val="238"/>
      </rPr>
      <t xml:space="preserve"> mii lei), subvenția pentru transportul de călători cu metroul prevăzută în proiectul bugetului de venituri și cheltuieli pe anul 2024</t>
    </r>
    <r>
      <rPr>
        <sz val="11"/>
        <color theme="1"/>
        <rFont val="Times New Roman"/>
        <family val="1"/>
        <charset val="238"/>
      </rPr>
      <t xml:space="preserve"> este în valoare de 727.200,00 mii lei.
</t>
    </r>
  </si>
  <si>
    <t xml:space="preserve">         Anexa nr. 6</t>
  </si>
  <si>
    <t xml:space="preserve">Proiect BVC 2024 </t>
  </si>
  <si>
    <t xml:space="preserve"> Notă: Pentru corelarea datelor cuprinse în anexa nr. 6.1 și anexa nr. 7 prețul unitar mediu anual per kilometru aferent OSP a fost calculat cu 8 zecimale și este de 181,12753674 lei.              </t>
  </si>
  <si>
    <r>
      <t>În anul 2024, se estimează că Metrorex va primi pentru diferențe de tarif rezultate din reducerile de tarif la legitimațiile de călătorie individuale pentru anumite categorii de călători față de tariful de călătorie suma de</t>
    </r>
    <r>
      <rPr>
        <sz val="11"/>
        <rFont val="Times New Roman"/>
        <family val="1"/>
        <charset val="238"/>
      </rPr>
      <t xml:space="preserve"> 144.108,07 mii lei.</t>
    </r>
    <r>
      <rPr>
        <sz val="11"/>
        <color theme="1"/>
        <rFont val="Times New Roman"/>
        <family val="1"/>
        <charset val="238"/>
      </rPr>
      <t xml:space="preserve">
Astfel, în anul 2024, Metrorex ar putea beneficia pentru prestarea serviciului de transport public de călători cu metroul, de un sprijin financiar din fonduri publice în cuantum de 1.2</t>
    </r>
    <r>
      <rPr>
        <sz val="11"/>
        <rFont val="Times New Roman"/>
        <family val="1"/>
        <charset val="238"/>
      </rPr>
      <t>45.232,01 mii lei</t>
    </r>
    <r>
      <rPr>
        <sz val="11"/>
        <color theme="1"/>
        <rFont val="Times New Roman"/>
        <family val="1"/>
        <charset val="238"/>
      </rPr>
      <t>, din care: 1.101.123,94 mii lei subvenție pentru prestarea serviciului public și 144</t>
    </r>
    <r>
      <rPr>
        <sz val="11"/>
        <rFont val="Times New Roman"/>
        <family val="1"/>
        <charset val="238"/>
      </rPr>
      <t>.108,07 mii lei pentru difere</t>
    </r>
    <r>
      <rPr>
        <sz val="11"/>
        <color theme="1"/>
        <rFont val="Times New Roman"/>
        <family val="1"/>
        <charset val="238"/>
      </rPr>
      <t>nțe de tarif.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</si>
</sst>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color theme="1"/>
      <name val="Calibri"/>
      <family val="2"/>
      <charset val="238"/>
      <scheme val="minor"/>
    </font>
    <font>
      <b/>
      <sz val="11"/>
      <color theme="1"/>
      <name val="Calibri"/>
      <family val="2"/>
      <charset val="238"/>
      <scheme val="minor"/>
    </font>
    <font>
      <b/>
      <sz val="10"/>
      <name val="Arial"/>
      <family val="2"/>
      <charset val="238"/>
    </font>
    <font>
      <b/>
      <sz val="12"/>
      <color theme="1"/>
      <name val="Times New Roman"/>
      <family val="1"/>
      <charset val="238"/>
    </font>
    <font>
      <b/>
      <sz val="14"/>
      <color theme="1"/>
      <name val="Times New Roman"/>
      <family val="1"/>
      <charset val="238"/>
    </font>
    <font>
      <b/>
      <sz val="12"/>
      <color theme="1"/>
      <name val="Times New Roman"/>
      <family val="1"/>
    </font>
    <font>
      <b/>
      <sz val="10"/>
      <color indexed="8"/>
      <name val="Arial"/>
      <family val="2"/>
      <charset val="238"/>
    </font>
    <font>
      <sz val="10"/>
      <color indexed="8"/>
      <name val="Arial"/>
      <family val="2"/>
      <charset val="238"/>
    </font>
    <font>
      <sz val="10"/>
      <name val="Arial"/>
      <family val="2"/>
    </font>
    <font>
      <b/>
      <sz val="10"/>
      <color indexed="8"/>
      <name val="Arial"/>
      <family val="2"/>
    </font>
    <font>
      <sz val="10"/>
      <color indexed="8"/>
      <name val="Arial"/>
      <family val="2"/>
    </font>
    <font>
      <sz val="10"/>
      <color theme="1"/>
      <name val="Arial"/>
      <family val="2"/>
      <charset val="238"/>
    </font>
    <font>
      <i/>
      <sz val="10"/>
      <color theme="1"/>
      <name val="Arial"/>
      <family val="2"/>
    </font>
    <font>
      <i/>
      <sz val="10"/>
      <color indexed="8"/>
      <name val="Arial"/>
      <family val="2"/>
      <charset val="238"/>
    </font>
    <font>
      <sz val="10"/>
      <name val="Arial"/>
      <family val="2"/>
      <charset val="238"/>
    </font>
    <font>
      <b/>
      <i/>
      <sz val="10"/>
      <color indexed="8"/>
      <name val="Arial"/>
      <family val="2"/>
    </font>
    <font>
      <b/>
      <i/>
      <sz val="10"/>
      <color indexed="8"/>
      <name val="Arial"/>
      <family val="2"/>
      <charset val="238"/>
    </font>
    <font>
      <sz val="12"/>
      <color theme="1"/>
      <name val="Times New Roman"/>
      <family val="1"/>
    </font>
    <font>
      <sz val="11"/>
      <color theme="1"/>
      <name val="Times New Roman"/>
      <family val="1"/>
      <charset val="238"/>
    </font>
    <font>
      <b/>
      <sz val="10"/>
      <color theme="1"/>
      <name val="Arial"/>
      <family val="2"/>
      <charset val="238"/>
    </font>
    <font>
      <sz val="11"/>
      <name val="Times New Roman"/>
      <family val="1"/>
      <charset val="238"/>
    </font>
    <font>
      <b/>
      <sz val="12"/>
      <name val="Times New Roman"/>
      <family val="1"/>
      <charset val="238"/>
    </font>
    <font>
      <b/>
      <i/>
      <sz val="10"/>
      <color theme="1"/>
      <name val="Arial"/>
      <family val="2"/>
      <charset val="238"/>
    </font>
  </fonts>
  <fills count="3">
    <fill>
      <patternFill patternType="none"/>
    </fill>
    <fill>
      <patternFill patternType="gray125"/>
    </fill>
    <fill>
      <patternFill patternType="solid">
        <fgColor theme="0"/>
        <bgColor indexed="64"/>
      </patternFill>
    </fill>
  </fills>
  <borders count="2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8" fillId="0" borderId="0"/>
    <xf numFmtId="0" fontId="8" fillId="0" borderId="0"/>
  </cellStyleXfs>
  <cellXfs count="108">
    <xf numFmtId="0" fontId="0" fillId="0" borderId="0" xfId="0"/>
    <xf numFmtId="0" fontId="2" fillId="0" borderId="0" xfId="0" applyFont="1"/>
    <xf numFmtId="0" fontId="5" fillId="0" borderId="0" xfId="0" applyFont="1" applyAlignment="1">
      <alignment horizontal="center"/>
    </xf>
    <xf numFmtId="0" fontId="0" fillId="0" borderId="0" xfId="0" applyAlignment="1">
      <alignment horizontal="right"/>
    </xf>
    <xf numFmtId="3" fontId="6" fillId="2" borderId="1" xfId="0" applyNumberFormat="1" applyFont="1" applyFill="1" applyBorder="1" applyAlignment="1">
      <alignment horizontal="center"/>
    </xf>
    <xf numFmtId="0" fontId="2" fillId="2" borderId="2" xfId="0" applyFont="1" applyFill="1" applyBorder="1" applyAlignment="1">
      <alignment horizontal="center"/>
    </xf>
    <xf numFmtId="164" fontId="2" fillId="2" borderId="2" xfId="0" applyNumberFormat="1" applyFont="1" applyFill="1" applyBorder="1" applyAlignment="1">
      <alignment horizontal="center"/>
    </xf>
    <xf numFmtId="0" fontId="7" fillId="2" borderId="4" xfId="0" applyFont="1" applyFill="1" applyBorder="1" applyAlignment="1">
      <alignment horizontal="center"/>
    </xf>
    <xf numFmtId="3" fontId="6" fillId="2" borderId="5" xfId="0" applyNumberFormat="1" applyFont="1" applyFill="1" applyBorder="1"/>
    <xf numFmtId="4" fontId="9" fillId="2" borderId="6" xfId="1" applyNumberFormat="1" applyFont="1" applyFill="1" applyBorder="1"/>
    <xf numFmtId="3" fontId="7" fillId="2" borderId="7" xfId="0" applyNumberFormat="1" applyFont="1" applyFill="1" applyBorder="1"/>
    <xf numFmtId="4" fontId="10" fillId="2" borderId="7" xfId="1" applyNumberFormat="1" applyFont="1" applyFill="1" applyBorder="1"/>
    <xf numFmtId="3" fontId="6" fillId="2" borderId="8" xfId="0" applyNumberFormat="1" applyFont="1" applyFill="1" applyBorder="1"/>
    <xf numFmtId="4" fontId="6" fillId="2" borderId="7" xfId="0" applyNumberFormat="1" applyFont="1" applyFill="1" applyBorder="1"/>
    <xf numFmtId="4" fontId="8" fillId="2" borderId="5" xfId="2" applyNumberFormat="1" applyFill="1" applyBorder="1" applyAlignment="1">
      <alignment horizontal="right"/>
    </xf>
    <xf numFmtId="4" fontId="7" fillId="2" borderId="7" xfId="0" applyNumberFormat="1" applyFont="1" applyFill="1" applyBorder="1"/>
    <xf numFmtId="3" fontId="7" fillId="2" borderId="8" xfId="0" applyNumberFormat="1" applyFont="1" applyFill="1" applyBorder="1"/>
    <xf numFmtId="3" fontId="8" fillId="2" borderId="2" xfId="2" applyNumberFormat="1" applyFill="1" applyBorder="1" applyAlignment="1">
      <alignment horizontal="right"/>
    </xf>
    <xf numFmtId="4" fontId="2" fillId="2" borderId="7" xfId="2" applyNumberFormat="1" applyFont="1" applyFill="1" applyBorder="1" applyAlignment="1">
      <alignment horizontal="right"/>
    </xf>
    <xf numFmtId="3" fontId="13" fillId="2" borderId="8" xfId="0" applyNumberFormat="1" applyFont="1" applyFill="1" applyBorder="1"/>
    <xf numFmtId="4" fontId="14" fillId="2" borderId="7" xfId="2" applyNumberFormat="1" applyFont="1" applyFill="1" applyBorder="1" applyAlignment="1">
      <alignment horizontal="right"/>
    </xf>
    <xf numFmtId="3" fontId="14" fillId="2" borderId="7" xfId="2" applyNumberFormat="1" applyFont="1" applyFill="1" applyBorder="1" applyAlignment="1">
      <alignment horizontal="right"/>
    </xf>
    <xf numFmtId="3" fontId="13" fillId="2" borderId="8" xfId="0" applyNumberFormat="1" applyFont="1" applyFill="1" applyBorder="1" applyAlignment="1">
      <alignment vertical="center" wrapText="1"/>
    </xf>
    <xf numFmtId="3" fontId="6" fillId="2" borderId="7" xfId="0" applyNumberFormat="1" applyFont="1" applyFill="1" applyBorder="1"/>
    <xf numFmtId="3" fontId="6" fillId="2" borderId="6" xfId="0" applyNumberFormat="1" applyFont="1" applyFill="1" applyBorder="1"/>
    <xf numFmtId="4" fontId="6" fillId="2" borderId="6" xfId="0" applyNumberFormat="1" applyFont="1" applyFill="1" applyBorder="1"/>
    <xf numFmtId="3" fontId="15" fillId="2" borderId="7" xfId="0" applyNumberFormat="1" applyFont="1" applyFill="1" applyBorder="1"/>
    <xf numFmtId="4" fontId="9" fillId="2" borderId="7" xfId="1" applyNumberFormat="1" applyFont="1" applyFill="1" applyBorder="1"/>
    <xf numFmtId="4" fontId="9" fillId="2" borderId="8" xfId="0" applyNumberFormat="1" applyFont="1" applyFill="1" applyBorder="1"/>
    <xf numFmtId="3" fontId="16" fillId="2" borderId="7" xfId="0" applyNumberFormat="1" applyFont="1" applyFill="1" applyBorder="1"/>
    <xf numFmtId="4" fontId="16" fillId="2" borderId="7" xfId="0" applyNumberFormat="1" applyFont="1" applyFill="1" applyBorder="1"/>
    <xf numFmtId="4" fontId="16" fillId="2" borderId="7" xfId="1" applyNumberFormat="1" applyFont="1" applyFill="1" applyBorder="1"/>
    <xf numFmtId="4" fontId="9" fillId="2" borderId="7" xfId="0" applyNumberFormat="1" applyFont="1" applyFill="1" applyBorder="1"/>
    <xf numFmtId="3" fontId="15" fillId="2" borderId="8" xfId="0" applyNumberFormat="1" applyFont="1" applyFill="1" applyBorder="1"/>
    <xf numFmtId="3" fontId="10" fillId="2" borderId="7" xfId="0" applyNumberFormat="1" applyFont="1" applyFill="1" applyBorder="1"/>
    <xf numFmtId="3" fontId="9" fillId="2" borderId="7" xfId="0" applyNumberFormat="1" applyFont="1" applyFill="1" applyBorder="1"/>
    <xf numFmtId="0" fontId="1" fillId="2" borderId="4" xfId="0" applyFont="1" applyFill="1" applyBorder="1" applyAlignment="1">
      <alignment horizontal="center" vertical="center"/>
    </xf>
    <xf numFmtId="3" fontId="6" fillId="2" borderId="4" xfId="0" applyNumberFormat="1" applyFont="1" applyFill="1" applyBorder="1"/>
    <xf numFmtId="4" fontId="6" fillId="2" borderId="4" xfId="0" applyNumberFormat="1" applyFont="1" applyFill="1" applyBorder="1"/>
    <xf numFmtId="0" fontId="0" fillId="2" borderId="0" xfId="0" applyFill="1"/>
    <xf numFmtId="0" fontId="0" fillId="0" borderId="18" xfId="0" applyBorder="1" applyAlignment="1">
      <alignment horizontal="center" vertical="center"/>
    </xf>
    <xf numFmtId="0" fontId="17" fillId="0" borderId="4" xfId="0" applyFont="1" applyBorder="1"/>
    <xf numFmtId="0" fontId="17" fillId="0" borderId="4" xfId="0" applyFont="1" applyBorder="1" applyAlignment="1">
      <alignment vertical="center" wrapText="1"/>
    </xf>
    <xf numFmtId="0" fontId="0" fillId="0" borderId="15" xfId="0" applyBorder="1" applyAlignment="1">
      <alignment horizontal="center" vertical="center"/>
    </xf>
    <xf numFmtId="0" fontId="17" fillId="0" borderId="3" xfId="0" applyFont="1" applyBorder="1"/>
    <xf numFmtId="0" fontId="0" fillId="0" borderId="0" xfId="0" applyAlignment="1">
      <alignment horizontal="center" vertical="center"/>
    </xf>
    <xf numFmtId="0" fontId="17" fillId="0" borderId="0" xfId="0" applyFont="1"/>
    <xf numFmtId="3" fontId="12" fillId="2" borderId="7" xfId="2" applyNumberFormat="1" applyFont="1" applyFill="1" applyBorder="1" applyAlignment="1">
      <alignment horizontal="right"/>
    </xf>
    <xf numFmtId="4" fontId="2" fillId="2" borderId="9" xfId="2" applyNumberFormat="1" applyFont="1" applyFill="1" applyBorder="1" applyAlignment="1">
      <alignment horizontal="right"/>
    </xf>
    <xf numFmtId="3" fontId="2" fillId="2" borderId="9" xfId="2" applyNumberFormat="1" applyFont="1" applyFill="1" applyBorder="1" applyAlignment="1">
      <alignment horizontal="right"/>
    </xf>
    <xf numFmtId="3" fontId="6" fillId="0" borderId="3" xfId="0" applyNumberFormat="1" applyFont="1" applyBorder="1" applyAlignment="1">
      <alignment horizontal="left" vertical="center" wrapText="1"/>
    </xf>
    <xf numFmtId="4" fontId="6" fillId="2" borderId="3" xfId="0" applyNumberFormat="1" applyFont="1" applyFill="1" applyBorder="1" applyAlignment="1">
      <alignment horizontal="right" vertical="center"/>
    </xf>
    <xf numFmtId="3" fontId="13" fillId="2" borderId="4" xfId="0" applyNumberFormat="1" applyFont="1" applyFill="1" applyBorder="1" applyAlignment="1">
      <alignment vertical="center"/>
    </xf>
    <xf numFmtId="0" fontId="0" fillId="2" borderId="0" xfId="0" applyFill="1" applyAlignment="1">
      <alignment horizontal="center"/>
    </xf>
    <xf numFmtId="0" fontId="2" fillId="0" borderId="0" xfId="0" applyFont="1" applyAlignment="1">
      <alignment horizontal="center"/>
    </xf>
    <xf numFmtId="0" fontId="3" fillId="0" borderId="0" xfId="0" applyFont="1" applyAlignment="1">
      <alignment horizontal="center" vertical="center" wrapText="1"/>
    </xf>
    <xf numFmtId="4" fontId="14" fillId="2" borderId="21" xfId="2" applyNumberFormat="1" applyFont="1" applyFill="1" applyBorder="1" applyAlignment="1">
      <alignment horizontal="right"/>
    </xf>
    <xf numFmtId="4" fontId="2" fillId="2" borderId="22" xfId="2" applyNumberFormat="1" applyFont="1" applyFill="1" applyBorder="1" applyAlignment="1">
      <alignment horizontal="right"/>
    </xf>
    <xf numFmtId="4" fontId="2" fillId="2" borderId="21" xfId="2" applyNumberFormat="1" applyFont="1" applyFill="1" applyBorder="1" applyAlignment="1">
      <alignment horizontal="right"/>
    </xf>
    <xf numFmtId="3" fontId="8" fillId="2" borderId="0" xfId="2" applyNumberFormat="1" applyFill="1" applyAlignment="1">
      <alignment horizontal="right"/>
    </xf>
    <xf numFmtId="4" fontId="7" fillId="2" borderId="21" xfId="0" applyNumberFormat="1" applyFont="1" applyFill="1" applyBorder="1"/>
    <xf numFmtId="3" fontId="12" fillId="2" borderId="21" xfId="2" applyNumberFormat="1" applyFont="1" applyFill="1" applyBorder="1" applyAlignment="1">
      <alignment horizontal="right"/>
    </xf>
    <xf numFmtId="4" fontId="8" fillId="2" borderId="23" xfId="2" applyNumberFormat="1" applyFill="1" applyBorder="1" applyAlignment="1">
      <alignment horizontal="right"/>
    </xf>
    <xf numFmtId="0" fontId="18" fillId="0" borderId="0" xfId="0" applyFont="1" applyAlignment="1">
      <alignment horizontal="left" vertical="top" wrapText="1"/>
    </xf>
    <xf numFmtId="0" fontId="1" fillId="2" borderId="0" xfId="0" applyFont="1" applyFill="1" applyAlignment="1">
      <alignment horizontal="center" vertical="center"/>
    </xf>
    <xf numFmtId="3" fontId="13" fillId="2" borderId="0" xfId="0" applyNumberFormat="1" applyFont="1" applyFill="1" applyAlignment="1">
      <alignment vertical="center"/>
    </xf>
    <xf numFmtId="4" fontId="6" fillId="2" borderId="0" xfId="0" applyNumberFormat="1" applyFont="1" applyFill="1" applyAlignment="1">
      <alignment horizontal="right" vertical="center"/>
    </xf>
    <xf numFmtId="3" fontId="22" fillId="2" borderId="24" xfId="2" applyNumberFormat="1" applyFont="1" applyFill="1" applyBorder="1" applyAlignment="1">
      <alignment horizontal="right"/>
    </xf>
    <xf numFmtId="4" fontId="0" fillId="0" borderId="0" xfId="0" applyNumberFormat="1"/>
    <xf numFmtId="0" fontId="3" fillId="0" borderId="0" xfId="0" applyFont="1" applyAlignment="1">
      <alignment horizontal="left" vertical="center" wrapText="1"/>
    </xf>
    <xf numFmtId="0" fontId="18" fillId="2" borderId="0" xfId="0" applyFont="1" applyFill="1" applyAlignment="1">
      <alignment horizontal="left" vertical="center" wrapText="1"/>
    </xf>
    <xf numFmtId="0" fontId="3" fillId="0" borderId="0" xfId="0" applyFont="1" applyAlignment="1">
      <alignment horizontal="center" vertical="center"/>
    </xf>
    <xf numFmtId="0" fontId="21"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3" fillId="0" borderId="0" xfId="0" applyFont="1" applyAlignment="1">
      <alignment vertical="top"/>
    </xf>
    <xf numFmtId="0" fontId="7" fillId="2" borderId="18" xfId="0" applyFont="1" applyFill="1" applyBorder="1" applyAlignment="1">
      <alignment horizontal="center"/>
    </xf>
    <xf numFmtId="0" fontId="7" fillId="2" borderId="19" xfId="0" applyFont="1" applyFill="1" applyBorder="1" applyAlignment="1">
      <alignment horizontal="center"/>
    </xf>
    <xf numFmtId="0" fontId="7" fillId="2" borderId="20" xfId="0" applyFont="1" applyFill="1" applyBorder="1" applyAlignment="1">
      <alignment horizontal="center"/>
    </xf>
    <xf numFmtId="4" fontId="11" fillId="2" borderId="18" xfId="0" applyNumberFormat="1" applyFont="1" applyFill="1" applyBorder="1" applyAlignment="1">
      <alignment horizontal="center" vertical="center"/>
    </xf>
    <xf numFmtId="4" fontId="11" fillId="2" borderId="19" xfId="0" applyNumberFormat="1" applyFont="1" applyFill="1" applyBorder="1" applyAlignment="1">
      <alignment horizontal="center" vertical="center"/>
    </xf>
    <xf numFmtId="4" fontId="11" fillId="2" borderId="20" xfId="0" applyNumberFormat="1" applyFont="1" applyFill="1" applyBorder="1" applyAlignment="1">
      <alignment horizontal="center" vertical="center"/>
    </xf>
    <xf numFmtId="0" fontId="1" fillId="2" borderId="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3" xfId="0" applyFont="1" applyFill="1" applyBorder="1" applyAlignment="1">
      <alignment horizontal="center" vertical="center"/>
    </xf>
    <xf numFmtId="0" fontId="19" fillId="2"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0" xfId="0" applyFont="1" applyFill="1" applyAlignment="1">
      <alignment horizontal="center" vertical="center" wrapText="1"/>
    </xf>
    <xf numFmtId="0" fontId="19" fillId="2" borderId="14" xfId="0" applyFont="1" applyFill="1" applyBorder="1" applyAlignment="1">
      <alignment horizontal="center" vertical="center" wrapText="1"/>
    </xf>
    <xf numFmtId="0" fontId="19" fillId="2" borderId="15"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17"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2" fillId="2" borderId="2" xfId="0" applyNumberFormat="1" applyFont="1" applyFill="1" applyBorder="1" applyAlignment="1">
      <alignment horizontal="center" vertical="center"/>
    </xf>
    <xf numFmtId="164" fontId="2" fillId="2" borderId="3" xfId="0" applyNumberFormat="1"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17" fillId="0" borderId="0" xfId="0" applyFont="1" applyAlignment="1">
      <alignment horizontal="left" vertical="top" wrapText="1"/>
    </xf>
    <xf numFmtId="0" fontId="18" fillId="0" borderId="0" xfId="0" applyFont="1" applyAlignment="1">
      <alignment horizontal="left" vertical="top" wrapText="1"/>
    </xf>
    <xf numFmtId="0" fontId="20" fillId="2" borderId="0" xfId="0" applyFont="1" applyFill="1" applyAlignment="1">
      <alignment horizontal="left" vertical="top" wrapText="1"/>
    </xf>
    <xf numFmtId="0" fontId="3" fillId="0" borderId="0" xfId="0" applyFont="1" applyAlignment="1">
      <alignment horizontal="center" wrapText="1"/>
    </xf>
    <xf numFmtId="0" fontId="18" fillId="2" borderId="0" xfId="0" applyFont="1" applyFill="1" applyAlignment="1">
      <alignment horizontal="left" vertical="top" wrapText="1"/>
    </xf>
    <xf numFmtId="0" fontId="18" fillId="2" borderId="0" xfId="0" applyFont="1" applyFill="1" applyAlignment="1">
      <alignment horizontal="left" vertical="center" wrapText="1"/>
    </xf>
  </cellXfs>
  <cellStyles count="3">
    <cellStyle name="Normal" xfId="0" builtinId="0"/>
    <cellStyle name="Normal 4" xfId="1" xr:uid="{00000000-0005-0000-0000-000001000000}"/>
    <cellStyle name="Normal_Copy of Copy of BVC analitic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0"/>
  <sheetViews>
    <sheetView tabSelected="1" topLeftCell="A64" workbookViewId="0">
      <selection activeCell="A66" sqref="A66:E82"/>
    </sheetView>
  </sheetViews>
  <sheetFormatPr defaultRowHeight="15" x14ac:dyDescent="0.25"/>
  <cols>
    <col min="1" max="1" width="5.28515625" customWidth="1"/>
    <col min="2" max="2" width="73.7109375" customWidth="1"/>
    <col min="3" max="3" width="15.7109375" customWidth="1"/>
    <col min="4" max="4" width="16.28515625" customWidth="1"/>
    <col min="5" max="5" width="17.85546875" customWidth="1"/>
    <col min="8" max="8" width="12.42578125" bestFit="1" customWidth="1"/>
  </cols>
  <sheetData>
    <row r="1" spans="1:8" ht="43.9" customHeight="1" x14ac:dyDescent="0.25"/>
    <row r="2" spans="1:8" ht="15" customHeight="1" x14ac:dyDescent="0.25">
      <c r="B2" s="1"/>
      <c r="C2" s="72" t="s">
        <v>54</v>
      </c>
      <c r="D2" s="72"/>
      <c r="E2" s="72"/>
    </row>
    <row r="3" spans="1:8" ht="15" customHeight="1" x14ac:dyDescent="0.25">
      <c r="B3" s="54"/>
      <c r="C3" s="77" t="s">
        <v>52</v>
      </c>
      <c r="D3" s="77"/>
      <c r="E3" s="77"/>
    </row>
    <row r="4" spans="1:8" ht="15.75" x14ac:dyDescent="0.25">
      <c r="B4" s="1"/>
      <c r="C4" s="73" t="s">
        <v>50</v>
      </c>
      <c r="D4" s="73"/>
      <c r="E4" s="73"/>
    </row>
    <row r="5" spans="1:8" ht="34.15" customHeight="1" x14ac:dyDescent="0.25">
      <c r="B5" s="1"/>
    </row>
    <row r="6" spans="1:8" ht="15.75" customHeight="1" x14ac:dyDescent="0.3">
      <c r="A6" s="74" t="s">
        <v>0</v>
      </c>
      <c r="B6" s="74"/>
      <c r="C6" s="74"/>
      <c r="D6" s="74"/>
      <c r="E6" s="74"/>
    </row>
    <row r="7" spans="1:8" ht="18.600000000000001" customHeight="1" x14ac:dyDescent="0.25">
      <c r="B7" s="2"/>
    </row>
    <row r="8" spans="1:8" ht="21.6" customHeight="1" thickBot="1" x14ac:dyDescent="0.3">
      <c r="C8" s="3"/>
      <c r="D8" s="3"/>
      <c r="E8" s="3" t="s">
        <v>1</v>
      </c>
    </row>
    <row r="9" spans="1:8" ht="15" customHeight="1" x14ac:dyDescent="0.25">
      <c r="A9" s="4"/>
      <c r="B9" s="4"/>
      <c r="C9" s="75" t="s">
        <v>55</v>
      </c>
      <c r="D9" s="75" t="s">
        <v>49</v>
      </c>
      <c r="E9" s="75" t="s">
        <v>40</v>
      </c>
    </row>
    <row r="10" spans="1:8" x14ac:dyDescent="0.25">
      <c r="A10" s="5"/>
      <c r="B10" s="6" t="s">
        <v>2</v>
      </c>
      <c r="C10" s="76"/>
      <c r="D10" s="76"/>
      <c r="E10" s="76"/>
    </row>
    <row r="11" spans="1:8" ht="21" customHeight="1" thickBot="1" x14ac:dyDescent="0.3">
      <c r="A11" s="5"/>
      <c r="B11" s="6"/>
      <c r="C11" s="76"/>
      <c r="D11" s="76"/>
      <c r="E11" s="76"/>
    </row>
    <row r="12" spans="1:8" ht="15.75" thickBot="1" x14ac:dyDescent="0.3">
      <c r="A12" s="7">
        <v>0</v>
      </c>
      <c r="B12" s="7">
        <v>1</v>
      </c>
      <c r="C12" s="7">
        <v>2</v>
      </c>
      <c r="D12" s="7">
        <v>3</v>
      </c>
      <c r="E12" s="7">
        <v>4</v>
      </c>
    </row>
    <row r="13" spans="1:8" x14ac:dyDescent="0.25">
      <c r="A13" s="84" t="s">
        <v>3</v>
      </c>
      <c r="B13" s="8" t="s">
        <v>4</v>
      </c>
      <c r="C13" s="9">
        <f t="shared" ref="C13" si="0">C14+C24</f>
        <v>1526420.04214</v>
      </c>
      <c r="D13" s="9">
        <f>D14+D24</f>
        <v>1128937.9561399999</v>
      </c>
      <c r="E13" s="9">
        <f>E14+E24</f>
        <v>397482.08600000001</v>
      </c>
      <c r="H13" s="68"/>
    </row>
    <row r="14" spans="1:8" x14ac:dyDescent="0.25">
      <c r="A14" s="84"/>
      <c r="B14" s="10" t="s">
        <v>5</v>
      </c>
      <c r="C14" s="11">
        <f t="shared" ref="C14" si="1">C15+C20+C21</f>
        <v>1526365.04214</v>
      </c>
      <c r="D14" s="11">
        <f>D15+D20+D21</f>
        <v>1128882.9561399999</v>
      </c>
      <c r="E14" s="11">
        <f>E15+E20+E21</f>
        <v>397482.08600000001</v>
      </c>
    </row>
    <row r="15" spans="1:8" x14ac:dyDescent="0.25">
      <c r="A15" s="84"/>
      <c r="B15" s="12" t="s">
        <v>6</v>
      </c>
      <c r="C15" s="13">
        <f t="shared" ref="C15" si="2">C16+C19</f>
        <v>396117.08600000001</v>
      </c>
      <c r="D15" s="13">
        <f>D16+D19</f>
        <v>6615</v>
      </c>
      <c r="E15" s="13">
        <f>E16+E19</f>
        <v>389502.08600000001</v>
      </c>
    </row>
    <row r="16" spans="1:8" x14ac:dyDescent="0.25">
      <c r="A16" s="84"/>
      <c r="B16" s="10" t="s">
        <v>7</v>
      </c>
      <c r="C16" s="14">
        <v>362560</v>
      </c>
      <c r="D16" s="62"/>
      <c r="E16" s="14">
        <f>C16-D16</f>
        <v>362560</v>
      </c>
    </row>
    <row r="17" spans="1:8" ht="17.25" customHeight="1" x14ac:dyDescent="0.25">
      <c r="A17" s="84"/>
      <c r="B17" s="10" t="s">
        <v>8</v>
      </c>
      <c r="C17" s="15">
        <f>C16/C18*1000</f>
        <v>2.06</v>
      </c>
      <c r="D17" s="60"/>
      <c r="E17" s="15">
        <f>E16/E18*1000</f>
        <v>2.06</v>
      </c>
    </row>
    <row r="18" spans="1:8" x14ac:dyDescent="0.25">
      <c r="A18" s="84"/>
      <c r="B18" s="10" t="s">
        <v>9</v>
      </c>
      <c r="C18" s="47">
        <v>176000000</v>
      </c>
      <c r="D18" s="61"/>
      <c r="E18" s="47">
        <f>C18-D18</f>
        <v>176000000</v>
      </c>
    </row>
    <row r="19" spans="1:8" x14ac:dyDescent="0.25">
      <c r="A19" s="84"/>
      <c r="B19" s="16" t="s">
        <v>10</v>
      </c>
      <c r="C19" s="15">
        <v>33557.085999999996</v>
      </c>
      <c r="D19" s="60">
        <f>D28</f>
        <v>6615</v>
      </c>
      <c r="E19" s="15">
        <f>C19-D19</f>
        <v>26942.085999999996</v>
      </c>
    </row>
    <row r="20" spans="1:8" x14ac:dyDescent="0.25">
      <c r="A20" s="84"/>
      <c r="B20" s="12" t="s">
        <v>11</v>
      </c>
      <c r="C20" s="17"/>
      <c r="D20" s="59"/>
      <c r="E20" s="17">
        <v>0</v>
      </c>
    </row>
    <row r="21" spans="1:8" x14ac:dyDescent="0.25">
      <c r="A21" s="84"/>
      <c r="B21" s="12" t="s">
        <v>12</v>
      </c>
      <c r="C21" s="18">
        <f>C22+C23</f>
        <v>1130247.9561399999</v>
      </c>
      <c r="D21" s="58">
        <f>D22</f>
        <v>1122267.9561399999</v>
      </c>
      <c r="E21" s="18">
        <f>C21-D21</f>
        <v>7980</v>
      </c>
    </row>
    <row r="22" spans="1:8" x14ac:dyDescent="0.25">
      <c r="A22" s="84"/>
      <c r="B22" s="19" t="s">
        <v>13</v>
      </c>
      <c r="C22" s="20">
        <v>1122267.9561399999</v>
      </c>
      <c r="D22" s="56">
        <f>C22</f>
        <v>1122267.9561399999</v>
      </c>
      <c r="E22" s="21">
        <f>C22-D22</f>
        <v>0</v>
      </c>
    </row>
    <row r="23" spans="1:8" ht="25.5" x14ac:dyDescent="0.25">
      <c r="A23" s="84"/>
      <c r="B23" s="22" t="s">
        <v>14</v>
      </c>
      <c r="C23" s="15">
        <v>7980</v>
      </c>
      <c r="D23" s="67"/>
      <c r="E23" s="15">
        <f>C23-D23</f>
        <v>7980</v>
      </c>
    </row>
    <row r="24" spans="1:8" ht="15.75" thickBot="1" x14ac:dyDescent="0.3">
      <c r="A24" s="84"/>
      <c r="B24" s="23" t="s">
        <v>15</v>
      </c>
      <c r="C24" s="48">
        <v>55</v>
      </c>
      <c r="D24" s="57">
        <f>C24</f>
        <v>55</v>
      </c>
      <c r="E24" s="49">
        <f>C24-D24</f>
        <v>0</v>
      </c>
    </row>
    <row r="25" spans="1:8" x14ac:dyDescent="0.25">
      <c r="A25" s="85" t="s">
        <v>16</v>
      </c>
      <c r="B25" s="24" t="s">
        <v>17</v>
      </c>
      <c r="C25" s="25">
        <f t="shared" ref="C25" si="3">C26+C40</f>
        <v>2774477.0530562773</v>
      </c>
      <c r="D25" s="25">
        <f>D26+D40</f>
        <v>1131762.9561399999</v>
      </c>
      <c r="E25" s="25">
        <f>E26+E40</f>
        <v>1642714.0969162777</v>
      </c>
      <c r="H25" s="68"/>
    </row>
    <row r="26" spans="1:8" x14ac:dyDescent="0.25">
      <c r="A26" s="84"/>
      <c r="B26" s="23" t="s">
        <v>18</v>
      </c>
      <c r="C26" s="13">
        <f t="shared" ref="C26" si="4">C27+C32+C33+C34</f>
        <v>2774457.0530562773</v>
      </c>
      <c r="D26" s="13">
        <f>D27+D32+D33+D34</f>
        <v>1131742.9561399999</v>
      </c>
      <c r="E26" s="13">
        <f>E27+E32+E33+E34</f>
        <v>1642714.0969162777</v>
      </c>
    </row>
    <row r="27" spans="1:8" x14ac:dyDescent="0.25">
      <c r="A27" s="84"/>
      <c r="B27" s="26" t="s">
        <v>19</v>
      </c>
      <c r="C27" s="13">
        <f t="shared" ref="C27" si="5">C28+C29+C31</f>
        <v>615265.00377750001</v>
      </c>
      <c r="D27" s="13">
        <f>D28+D29+D31</f>
        <v>6615</v>
      </c>
      <c r="E27" s="13">
        <f>E28+E29+E31</f>
        <v>608650.00377750001</v>
      </c>
    </row>
    <row r="28" spans="1:8" x14ac:dyDescent="0.25">
      <c r="A28" s="84"/>
      <c r="B28" s="23" t="s">
        <v>20</v>
      </c>
      <c r="C28" s="27">
        <v>235090.37541749998</v>
      </c>
      <c r="D28" s="27">
        <v>6615</v>
      </c>
      <c r="E28" s="27">
        <f t="shared" ref="E28:E33" si="6">C28-D28</f>
        <v>228475.37541749998</v>
      </c>
    </row>
    <row r="29" spans="1:8" ht="14.45" customHeight="1" x14ac:dyDescent="0.25">
      <c r="A29" s="84"/>
      <c r="B29" s="23" t="s">
        <v>21</v>
      </c>
      <c r="C29" s="27">
        <v>260622.78741000002</v>
      </c>
      <c r="D29" s="28"/>
      <c r="E29" s="27">
        <f t="shared" si="6"/>
        <v>260622.78741000002</v>
      </c>
    </row>
    <row r="30" spans="1:8" ht="15" customHeight="1" x14ac:dyDescent="0.25">
      <c r="A30" s="84"/>
      <c r="B30" s="29" t="s">
        <v>22</v>
      </c>
      <c r="C30" s="31">
        <v>249000</v>
      </c>
      <c r="D30" s="30"/>
      <c r="E30" s="31">
        <f t="shared" si="6"/>
        <v>249000</v>
      </c>
    </row>
    <row r="31" spans="1:8" x14ac:dyDescent="0.25">
      <c r="A31" s="84"/>
      <c r="B31" s="23" t="s">
        <v>23</v>
      </c>
      <c r="C31" s="32">
        <v>119551.84095</v>
      </c>
      <c r="D31" s="32"/>
      <c r="E31" s="32">
        <f t="shared" si="6"/>
        <v>119551.84095</v>
      </c>
    </row>
    <row r="32" spans="1:8" x14ac:dyDescent="0.25">
      <c r="A32" s="84"/>
      <c r="B32" s="33" t="s">
        <v>24</v>
      </c>
      <c r="C32" s="32">
        <v>4582.0214100000003</v>
      </c>
      <c r="D32" s="32"/>
      <c r="E32" s="32">
        <f t="shared" si="6"/>
        <v>4582.0214100000003</v>
      </c>
    </row>
    <row r="33" spans="1:8" x14ac:dyDescent="0.25">
      <c r="A33" s="84"/>
      <c r="B33" s="34" t="s">
        <v>25</v>
      </c>
      <c r="C33" s="32">
        <v>981753.83696877758</v>
      </c>
      <c r="D33" s="32"/>
      <c r="E33" s="32">
        <f t="shared" si="6"/>
        <v>981753.83696877758</v>
      </c>
    </row>
    <row r="34" spans="1:8" ht="14.25" customHeight="1" x14ac:dyDescent="0.25">
      <c r="A34" s="84"/>
      <c r="B34" s="23" t="s">
        <v>26</v>
      </c>
      <c r="C34" s="32">
        <f t="shared" ref="C34" si="7">C35+C36+C37+C38+C39</f>
        <v>1172856.1908999998</v>
      </c>
      <c r="D34" s="32">
        <f>D35+D36+D37+D38+D39</f>
        <v>1125127.9561399999</v>
      </c>
      <c r="E34" s="32">
        <f>E35+E36+E37+E38+E39</f>
        <v>47728.234760000058</v>
      </c>
    </row>
    <row r="35" spans="1:8" ht="14.25" customHeight="1" x14ac:dyDescent="0.25">
      <c r="A35" s="84"/>
      <c r="B35" s="34" t="s">
        <v>27</v>
      </c>
      <c r="C35" s="15">
        <v>2860</v>
      </c>
      <c r="D35" s="15">
        <f>C35</f>
        <v>2860</v>
      </c>
      <c r="E35" s="10">
        <f>C35-D35</f>
        <v>0</v>
      </c>
    </row>
    <row r="36" spans="1:8" ht="14.25" customHeight="1" x14ac:dyDescent="0.25">
      <c r="A36" s="84"/>
      <c r="B36" s="34" t="s">
        <v>28</v>
      </c>
      <c r="C36" s="15">
        <v>998667.34</v>
      </c>
      <c r="D36" s="56">
        <f>C36</f>
        <v>998667.34</v>
      </c>
      <c r="E36" s="10">
        <f>C36-D36</f>
        <v>0</v>
      </c>
    </row>
    <row r="37" spans="1:8" ht="14.25" customHeight="1" x14ac:dyDescent="0.25">
      <c r="A37" s="84"/>
      <c r="B37" s="34" t="s">
        <v>29</v>
      </c>
      <c r="C37" s="15">
        <v>171319.78</v>
      </c>
      <c r="D37" s="15">
        <f>D22-D36</f>
        <v>123600.61613999994</v>
      </c>
      <c r="E37" s="15">
        <f>C37-D37</f>
        <v>47719.163860000059</v>
      </c>
    </row>
    <row r="38" spans="1:8" ht="14.25" customHeight="1" x14ac:dyDescent="0.25">
      <c r="A38" s="84"/>
      <c r="B38" s="34" t="s">
        <v>30</v>
      </c>
      <c r="C38" s="10"/>
      <c r="D38" s="15"/>
      <c r="E38" s="10"/>
    </row>
    <row r="39" spans="1:8" ht="14.25" customHeight="1" x14ac:dyDescent="0.25">
      <c r="A39" s="84"/>
      <c r="B39" s="34" t="s">
        <v>48</v>
      </c>
      <c r="C39" s="15">
        <v>9.0709</v>
      </c>
      <c r="D39" s="15"/>
      <c r="E39" s="15">
        <f>C39-D39</f>
        <v>9.0709</v>
      </c>
    </row>
    <row r="40" spans="1:8" ht="15.75" thickBot="1" x14ac:dyDescent="0.3">
      <c r="A40" s="84"/>
      <c r="B40" s="35" t="s">
        <v>31</v>
      </c>
      <c r="C40" s="32">
        <v>20</v>
      </c>
      <c r="D40" s="32">
        <f>C40</f>
        <v>20</v>
      </c>
      <c r="E40" s="35">
        <f>C40-D40</f>
        <v>0</v>
      </c>
    </row>
    <row r="41" spans="1:8" ht="15.75" thickBot="1" x14ac:dyDescent="0.3">
      <c r="A41" s="36" t="s">
        <v>32</v>
      </c>
      <c r="B41" s="37" t="s">
        <v>33</v>
      </c>
      <c r="C41" s="38">
        <v>-376748.93920619367</v>
      </c>
      <c r="D41" s="38"/>
      <c r="E41" s="38"/>
    </row>
    <row r="42" spans="1:8" ht="39" thickBot="1" x14ac:dyDescent="0.3">
      <c r="A42" s="85" t="s">
        <v>42</v>
      </c>
      <c r="B42" s="50" t="s">
        <v>43</v>
      </c>
      <c r="C42" s="51">
        <f>C25-C13+C41</f>
        <v>871308.07171008363</v>
      </c>
      <c r="D42" s="51"/>
      <c r="E42" s="51">
        <f t="shared" ref="E42" si="8">E25-E13+E41</f>
        <v>1245232.0109162778</v>
      </c>
      <c r="H42" s="68"/>
    </row>
    <row r="43" spans="1:8" ht="15.75" thickBot="1" x14ac:dyDescent="0.3">
      <c r="A43" s="84"/>
      <c r="B43" s="52" t="s">
        <v>44</v>
      </c>
      <c r="C43" s="51">
        <f>C42-C44</f>
        <v>727200.00371008366</v>
      </c>
      <c r="D43" s="51"/>
      <c r="E43" s="51">
        <f>E42-E44</f>
        <v>1101123.9429162778</v>
      </c>
    </row>
    <row r="44" spans="1:8" ht="15.75" thickBot="1" x14ac:dyDescent="0.3">
      <c r="A44" s="86"/>
      <c r="B44" s="52" t="s">
        <v>34</v>
      </c>
      <c r="C44" s="51">
        <v>144108.068</v>
      </c>
      <c r="D44" s="51"/>
      <c r="E44" s="51">
        <f>C44</f>
        <v>144108.068</v>
      </c>
    </row>
    <row r="45" spans="1:8" x14ac:dyDescent="0.25">
      <c r="A45" s="64"/>
      <c r="B45" s="65"/>
      <c r="C45" s="66"/>
      <c r="D45" s="66"/>
      <c r="E45" s="66"/>
    </row>
    <row r="46" spans="1:8" ht="14.45" customHeight="1" thickBot="1" x14ac:dyDescent="0.3">
      <c r="A46" s="55"/>
      <c r="B46" s="55"/>
      <c r="C46" s="39"/>
      <c r="D46" s="39"/>
      <c r="E46" s="53"/>
    </row>
    <row r="47" spans="1:8" ht="18" customHeight="1" thickBot="1" x14ac:dyDescent="0.3">
      <c r="A47" s="4"/>
      <c r="B47" s="96" t="s">
        <v>2</v>
      </c>
      <c r="C47" s="87" t="s">
        <v>35</v>
      </c>
      <c r="D47" s="88"/>
      <c r="E47" s="89"/>
    </row>
    <row r="48" spans="1:8" ht="9" hidden="1" customHeight="1" thickBot="1" x14ac:dyDescent="0.3">
      <c r="A48" s="5"/>
      <c r="B48" s="97"/>
      <c r="C48" s="90"/>
      <c r="D48" s="91"/>
      <c r="E48" s="92"/>
    </row>
    <row r="49" spans="1:5" ht="11.25" hidden="1" customHeight="1" thickBot="1" x14ac:dyDescent="0.3">
      <c r="A49" s="5"/>
      <c r="B49" s="97"/>
      <c r="C49" s="90"/>
      <c r="D49" s="91"/>
      <c r="E49" s="92"/>
    </row>
    <row r="50" spans="1:5" ht="15.75" hidden="1" thickBot="1" x14ac:dyDescent="0.3">
      <c r="A50" s="5"/>
      <c r="B50" s="98"/>
      <c r="C50" s="93"/>
      <c r="D50" s="94"/>
      <c r="E50" s="95"/>
    </row>
    <row r="51" spans="1:5" ht="15" customHeight="1" thickBot="1" x14ac:dyDescent="0.3">
      <c r="A51" s="7">
        <v>0</v>
      </c>
      <c r="B51" s="7">
        <v>1</v>
      </c>
      <c r="C51" s="78">
        <v>2</v>
      </c>
      <c r="D51" s="79"/>
      <c r="E51" s="80"/>
    </row>
    <row r="52" spans="1:5" ht="16.5" thickBot="1" x14ac:dyDescent="0.3">
      <c r="A52" s="40" t="s">
        <v>36</v>
      </c>
      <c r="B52" s="41" t="s">
        <v>45</v>
      </c>
      <c r="C52" s="81">
        <v>9069.3780000000006</v>
      </c>
      <c r="D52" s="82"/>
      <c r="E52" s="83"/>
    </row>
    <row r="53" spans="1:5" ht="16.5" thickBot="1" x14ac:dyDescent="0.3">
      <c r="A53" s="40" t="s">
        <v>37</v>
      </c>
      <c r="B53" s="42" t="s">
        <v>46</v>
      </c>
      <c r="C53" s="81">
        <f>E25</f>
        <v>1642714.0969162777</v>
      </c>
      <c r="D53" s="82"/>
      <c r="E53" s="83"/>
    </row>
    <row r="54" spans="1:5" ht="16.5" thickBot="1" x14ac:dyDescent="0.3">
      <c r="A54" s="43" t="s">
        <v>38</v>
      </c>
      <c r="B54" s="44" t="s">
        <v>41</v>
      </c>
      <c r="C54" s="81">
        <f>C53/C52</f>
        <v>181.12753674135951</v>
      </c>
      <c r="D54" s="82"/>
      <c r="E54" s="83"/>
    </row>
    <row r="55" spans="1:5" ht="6.75" customHeight="1" x14ac:dyDescent="0.25">
      <c r="A55" s="45"/>
      <c r="B55" s="46"/>
      <c r="C55" s="39" t="s">
        <v>47</v>
      </c>
      <c r="D55" s="39"/>
      <c r="E55" s="39"/>
    </row>
    <row r="56" spans="1:5" ht="190.5" hidden="1" customHeight="1" x14ac:dyDescent="0.25">
      <c r="A56" s="102" t="s">
        <v>39</v>
      </c>
      <c r="B56" s="102"/>
    </row>
    <row r="57" spans="1:5" ht="6" hidden="1" customHeight="1" x14ac:dyDescent="0.25">
      <c r="A57" s="103"/>
      <c r="B57" s="103"/>
      <c r="C57" s="103"/>
      <c r="D57" s="103"/>
      <c r="E57" s="103"/>
    </row>
    <row r="58" spans="1:5" ht="27" customHeight="1" x14ac:dyDescent="0.25">
      <c r="A58" s="103"/>
      <c r="B58" s="103"/>
      <c r="C58" s="103"/>
      <c r="D58" s="103"/>
      <c r="E58" s="103"/>
    </row>
    <row r="59" spans="1:5" ht="28.15" customHeight="1" x14ac:dyDescent="0.25">
      <c r="A59" s="104" t="s">
        <v>56</v>
      </c>
      <c r="B59" s="104"/>
      <c r="C59" s="104"/>
      <c r="D59" s="104"/>
      <c r="E59" s="104"/>
    </row>
    <row r="60" spans="1:5" ht="23.25" customHeight="1" x14ac:dyDescent="0.25">
      <c r="A60" s="103" t="s">
        <v>51</v>
      </c>
      <c r="B60" s="103"/>
      <c r="C60" s="103"/>
      <c r="D60" s="103"/>
      <c r="E60" s="103"/>
    </row>
    <row r="61" spans="1:5" ht="90" customHeight="1" x14ac:dyDescent="0.25">
      <c r="A61" s="106" t="s">
        <v>53</v>
      </c>
      <c r="B61" s="106"/>
      <c r="C61" s="106"/>
      <c r="D61" s="106"/>
      <c r="E61" s="106"/>
    </row>
    <row r="62" spans="1:5" ht="55.9" customHeight="1" x14ac:dyDescent="0.25">
      <c r="A62" s="63"/>
      <c r="B62" s="63"/>
      <c r="C62" s="63"/>
      <c r="D62" s="63"/>
      <c r="E62" s="63"/>
    </row>
    <row r="63" spans="1:5" ht="32.450000000000003" customHeight="1" x14ac:dyDescent="0.25">
      <c r="A63" s="63"/>
      <c r="B63" s="63"/>
      <c r="C63" s="63"/>
      <c r="D63" s="63"/>
      <c r="E63" s="63"/>
    </row>
    <row r="64" spans="1:5" ht="97.15" customHeight="1" x14ac:dyDescent="0.25">
      <c r="A64" s="107" t="s">
        <v>57</v>
      </c>
      <c r="B64" s="107"/>
      <c r="C64" s="107"/>
      <c r="D64" s="107"/>
      <c r="E64" s="107"/>
    </row>
    <row r="65" spans="1:5" x14ac:dyDescent="0.25">
      <c r="A65" s="70"/>
      <c r="B65" s="70"/>
      <c r="C65" s="70"/>
      <c r="D65" s="70"/>
      <c r="E65" s="70"/>
    </row>
    <row r="66" spans="1:5" ht="15.75" x14ac:dyDescent="0.25">
      <c r="A66" s="105"/>
      <c r="B66" s="105"/>
      <c r="C66" s="105"/>
      <c r="D66" s="105"/>
      <c r="E66" s="105"/>
    </row>
    <row r="67" spans="1:5" ht="15.75" customHeight="1" x14ac:dyDescent="0.25">
      <c r="A67" s="101"/>
      <c r="B67" s="101"/>
      <c r="C67" s="101"/>
      <c r="D67" s="101"/>
      <c r="E67" s="101"/>
    </row>
    <row r="68" spans="1:5" ht="15.75" customHeight="1" x14ac:dyDescent="0.25">
      <c r="A68" s="55"/>
      <c r="B68" s="55"/>
      <c r="C68" s="55"/>
      <c r="D68" s="55"/>
      <c r="E68" s="55"/>
    </row>
    <row r="69" spans="1:5" ht="22.15" customHeight="1" x14ac:dyDescent="0.25">
      <c r="A69" s="55"/>
      <c r="B69" s="55"/>
    </row>
    <row r="70" spans="1:5" ht="22.15" customHeight="1" x14ac:dyDescent="0.25">
      <c r="A70" s="99"/>
      <c r="B70" s="99"/>
      <c r="C70" s="99"/>
      <c r="D70" s="99"/>
      <c r="E70" s="99"/>
    </row>
    <row r="71" spans="1:5" ht="22.15" customHeight="1" x14ac:dyDescent="0.25">
      <c r="A71" s="99"/>
      <c r="B71" s="99"/>
      <c r="C71" s="99"/>
      <c r="D71" s="99"/>
      <c r="E71" s="99"/>
    </row>
    <row r="72" spans="1:5" ht="22.15" customHeight="1" x14ac:dyDescent="0.25">
      <c r="A72" s="71"/>
      <c r="B72" s="71"/>
      <c r="C72" s="71"/>
      <c r="D72" s="71"/>
      <c r="E72" s="71"/>
    </row>
    <row r="73" spans="1:5" ht="22.15" customHeight="1" x14ac:dyDescent="0.25">
      <c r="A73" s="71"/>
      <c r="B73" s="71"/>
      <c r="C73" s="71"/>
      <c r="D73" s="71"/>
      <c r="E73" s="71"/>
    </row>
    <row r="74" spans="1:5" ht="27.6" customHeight="1" x14ac:dyDescent="0.25">
      <c r="A74" s="100"/>
      <c r="B74" s="100"/>
      <c r="C74" s="101"/>
      <c r="D74" s="101"/>
      <c r="E74" s="101"/>
    </row>
    <row r="75" spans="1:5" ht="15.75" customHeight="1" x14ac:dyDescent="0.25">
      <c r="A75" s="100"/>
      <c r="B75" s="100"/>
      <c r="C75" s="101"/>
      <c r="D75" s="101"/>
      <c r="E75" s="101"/>
    </row>
    <row r="76" spans="1:5" ht="15.75" customHeight="1" x14ac:dyDescent="0.25">
      <c r="A76" s="69"/>
      <c r="B76" s="69"/>
      <c r="C76" s="55"/>
      <c r="D76" s="55"/>
      <c r="E76" s="55"/>
    </row>
    <row r="77" spans="1:5" ht="15.75" customHeight="1" x14ac:dyDescent="0.25">
      <c r="A77" s="69"/>
      <c r="B77" s="69"/>
      <c r="C77" s="55"/>
      <c r="D77" s="55"/>
      <c r="E77" s="55"/>
    </row>
    <row r="78" spans="1:5" ht="15.75" customHeight="1" x14ac:dyDescent="0.25">
      <c r="A78" s="101"/>
      <c r="B78" s="101"/>
      <c r="C78" s="101"/>
      <c r="D78" s="101"/>
      <c r="E78" s="101"/>
    </row>
    <row r="79" spans="1:5" ht="27.6" customHeight="1" x14ac:dyDescent="0.25">
      <c r="A79" s="105"/>
      <c r="B79" s="105"/>
      <c r="C79" s="105"/>
      <c r="D79" s="105"/>
      <c r="E79" s="105"/>
    </row>
    <row r="80" spans="1:5" ht="15.75" customHeight="1" x14ac:dyDescent="0.25">
      <c r="A80" s="101"/>
      <c r="B80" s="101"/>
      <c r="C80" s="101"/>
      <c r="D80" s="101"/>
      <c r="E80" s="101"/>
    </row>
  </sheetData>
  <mergeCells count="37">
    <mergeCell ref="A80:B80"/>
    <mergeCell ref="C79:E79"/>
    <mergeCell ref="C80:E80"/>
    <mergeCell ref="A78:E78"/>
    <mergeCell ref="A79:B79"/>
    <mergeCell ref="A56:B56"/>
    <mergeCell ref="A57:E57"/>
    <mergeCell ref="A59:E59"/>
    <mergeCell ref="A66:E66"/>
    <mergeCell ref="A67:E67"/>
    <mergeCell ref="A60:E60"/>
    <mergeCell ref="A61:E61"/>
    <mergeCell ref="A58:E58"/>
    <mergeCell ref="A64:E64"/>
    <mergeCell ref="A70:E70"/>
    <mergeCell ref="A71:E71"/>
    <mergeCell ref="A74:B74"/>
    <mergeCell ref="A75:B75"/>
    <mergeCell ref="C74:E74"/>
    <mergeCell ref="C75:E75"/>
    <mergeCell ref="C51:E51"/>
    <mergeCell ref="C52:E52"/>
    <mergeCell ref="C53:E53"/>
    <mergeCell ref="C54:E54"/>
    <mergeCell ref="A13:A24"/>
    <mergeCell ref="A25:A33"/>
    <mergeCell ref="A34:A40"/>
    <mergeCell ref="A42:A44"/>
    <mergeCell ref="C47:E50"/>
    <mergeCell ref="B47:B50"/>
    <mergeCell ref="C2:E2"/>
    <mergeCell ref="C4:E4"/>
    <mergeCell ref="A6:E6"/>
    <mergeCell ref="C9:C11"/>
    <mergeCell ref="D9:D11"/>
    <mergeCell ref="E9:E11"/>
    <mergeCell ref="C3:E3"/>
  </mergeCells>
  <pageMargins left="0.47244094488188981" right="0.11811023622047245" top="0.19685039370078741" bottom="0.15748031496062992" header="0.15748031496062992" footer="0.1574803149606299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Bucuta</dc:creator>
  <cp:lastModifiedBy>Roxana Tigau</cp:lastModifiedBy>
  <cp:lastPrinted>2024-01-29T08:33:51Z</cp:lastPrinted>
  <dcterms:created xsi:type="dcterms:W3CDTF">2020-02-10T08:11:49Z</dcterms:created>
  <dcterms:modified xsi:type="dcterms:W3CDTF">2024-02-01T09:31:56Z</dcterms:modified>
</cp:coreProperties>
</file>