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770" activeTab="0"/>
  </bookViews>
  <sheets>
    <sheet name="Anexa " sheetId="1" r:id="rId1"/>
    <sheet name="criterii de performanta" sheetId="2" state="hidden" r:id="rId2"/>
    <sheet name="..." sheetId="3" state="hidden" r:id="rId3"/>
    <sheet name="Sheet1" sheetId="4" state="hidden" r:id="rId4"/>
    <sheet name="preliminat 2016" sheetId="5" state="hidden" r:id="rId5"/>
    <sheet name="pt discutie nov" sheetId="6" state="hidden" r:id="rId6"/>
    <sheet name="c5  9%" sheetId="7" state="hidden" r:id="rId7"/>
    <sheet name="c5  7%" sheetId="8" state="hidden" r:id="rId8"/>
    <sheet name="c5 8%" sheetId="9" state="hidden" r:id="rId9"/>
    <sheet name="analiza cheltuieli" sheetId="10" state="hidden" r:id="rId10"/>
    <sheet name="Sheet2" sheetId="11" state="hidden" r:id="rId11"/>
  </sheets>
  <externalReferences>
    <externalReference r:id="rId14"/>
  </externalReferences>
  <definedNames>
    <definedName name="_xlnm.Print_Area" localSheetId="2">'...'!$A$1:$E$31</definedName>
    <definedName name="_xlnm.Print_Area" localSheetId="9">'analiza cheltuieli'!$A$1:$J$133</definedName>
    <definedName name="_xlnm.Print_Area" localSheetId="0">'Anexa '!$A$1:$G$85</definedName>
    <definedName name="_xlnm.Print_Area" localSheetId="7">'c5  7%'!$A$1:$P$214</definedName>
    <definedName name="_xlnm.Print_Area" localSheetId="6">'c5  9%'!$A$1:$P$753</definedName>
    <definedName name="_xlnm.Print_Area" localSheetId="8">'c5 8%'!$A$1:$P$214</definedName>
    <definedName name="_xlnm.Print_Area" localSheetId="1">'criterii de performanta'!$A$1:$O$20</definedName>
    <definedName name="_xlnm.Print_Area" localSheetId="5">'pt discutie nov'!$A$1:$P$233</definedName>
    <definedName name="_xlnm.Print_Titles" localSheetId="0">'Anexa '!$8:$10</definedName>
  </definedNames>
  <calcPr fullCalcOnLoad="1"/>
</workbook>
</file>

<file path=xl/sharedStrings.xml><?xml version="1.0" encoding="utf-8"?>
<sst xmlns="http://schemas.openxmlformats.org/spreadsheetml/2006/main" count="2273" uniqueCount="502">
  <si>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</si>
  <si>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</si>
  <si>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</si>
  <si>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</si>
  <si>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</si>
  <si>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</si>
  <si>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 xml:space="preserve"> 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</si>
  <si>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</si>
  <si>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</si>
  <si>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</si>
  <si>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</si>
  <si>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</si>
  <si>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</si>
  <si>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</si>
  <si>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</si>
  <si>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</si>
  <si>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</si>
  <si>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</si>
  <si>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 xml:space="preserve">     - către bugetul general consolidat</t>
  </si>
  <si>
    <t xml:space="preserve">     - către alţi creditori</t>
  </si>
  <si>
    <t>cheltuieli privind activele imobilizate</t>
  </si>
  <si>
    <t>ch. cu amortizarea imobilizărilor corporale şi necorporale</t>
  </si>
  <si>
    <t>a1)</t>
  </si>
  <si>
    <t>aferente creditelor pentru investiţii</t>
  </si>
  <si>
    <t>a2)</t>
  </si>
  <si>
    <t>aferente creditelor pentru activitatea curentă</t>
  </si>
  <si>
    <t>alte cheltuieli financiare</t>
  </si>
  <si>
    <t>cheltuieli nedeductibile fiscal</t>
  </si>
  <si>
    <t xml:space="preserve">Nr.mediu de salariaţi </t>
  </si>
  <si>
    <t>Mii lei</t>
  </si>
  <si>
    <t>din care:</t>
  </si>
  <si>
    <t>a3)</t>
  </si>
  <si>
    <t>a4)</t>
  </si>
  <si>
    <t>f2)</t>
  </si>
  <si>
    <t>f3)</t>
  </si>
  <si>
    <t>f4)</t>
  </si>
  <si>
    <t>f5)</t>
  </si>
  <si>
    <t>d1)</t>
  </si>
  <si>
    <t>d2)</t>
  </si>
  <si>
    <t>d3)</t>
  </si>
  <si>
    <t>d4)</t>
  </si>
  <si>
    <t>cheltuieli privind întreţinerea şi funcţionarea tehnicii de calcul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</si>
  <si>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</si>
  <si>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</si>
  <si>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</si>
  <si>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</si>
  <si>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f) cheltuieli privind alte contribuţii si fonduri speciale</t>
  </si>
  <si>
    <t>a) pentru directori/directorat</t>
  </si>
  <si>
    <t>c) pentru AGA şi cenzori</t>
  </si>
  <si>
    <t>d) pentru alte comisii şi comitete constituite potrivit legii</t>
  </si>
  <si>
    <t>cheltuieli aferente transferurilor pentru plata personalului</t>
  </si>
  <si>
    <t xml:space="preserve">f) 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</si>
  <si>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</si>
  <si>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</si>
  <si>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</si>
  <si>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</si>
  <si>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</si>
  <si>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Surse proprii</t>
  </si>
  <si>
    <t>Cheltuieli aferente investiţiilor, inclusiv cele aferente investiţiilor în curs la finele anului</t>
  </si>
  <si>
    <t xml:space="preserve">Rambursări de rate aferente creditelor pentru investiţii </t>
  </si>
  <si>
    <t>externe total, din care:</t>
  </si>
  <si>
    <t xml:space="preserve">  - BEI</t>
  </si>
  <si>
    <t>CHELTUIELI  PENTRU INVESTIŢII, din care:</t>
  </si>
  <si>
    <t xml:space="preserve">din producţia vândută (Rd.4+Rd.5+Rd.6+Rd.7), din care: </t>
  </si>
  <si>
    <t xml:space="preserve"> - active necorporale</t>
  </si>
  <si>
    <t>cheltuieli cu materialele consumabile, din care:</t>
  </si>
  <si>
    <t xml:space="preserve"> - ch.de promovare a produselor</t>
  </si>
  <si>
    <t>Alte cheltuieli cu personalul (Rd.101+Rd.102+Rd.103), din care:</t>
  </si>
  <si>
    <t>CHELTUIELI  PENTRU INVESTIŢII</t>
  </si>
  <si>
    <t>rezerve legale (5%)</t>
  </si>
  <si>
    <t>Alocaţii de la buget total, din care:</t>
  </si>
  <si>
    <t>SURSE DE FINANŢARE A INVESTIŢIILOR- total, din care:</t>
  </si>
  <si>
    <t xml:space="preserve">  - Transferuri–contribuţii la programe realizate cu finanţare internaţională</t>
  </si>
  <si>
    <t xml:space="preserve"> SURSE PENTRU REABILITARE  TOTAL, din care:</t>
  </si>
  <si>
    <t xml:space="preserve">  -  Alocaţii de la buget pentru rambursări rate, plăţi dobânzi şi comisioane, credite externe, din care :</t>
  </si>
  <si>
    <t xml:space="preserve"> interne</t>
  </si>
  <si>
    <t xml:space="preserve"> externe</t>
  </si>
  <si>
    <t>Credite bancare totale, din care:</t>
  </si>
  <si>
    <t>Fonduri europene (FEDR)</t>
  </si>
  <si>
    <t xml:space="preserve"> Alocatii bugetare pentru investitii</t>
  </si>
  <si>
    <t xml:space="preserve">  -transferuri contribuţii la programe realizate cu finanţare internaţională</t>
  </si>
  <si>
    <t xml:space="preserve"> - rate, plaţi dobănzi şi comisioane, din care :</t>
  </si>
  <si>
    <t>REZULTATUL BRUT fiscal</t>
  </si>
  <si>
    <t>alte cheltuieli cu serviciile executate de terţi, din care:</t>
  </si>
  <si>
    <t>Valeriu Nicolae IONESCU</t>
  </si>
  <si>
    <t xml:space="preserve">venituri neimpozabile </t>
  </si>
  <si>
    <t>Profit brut</t>
  </si>
  <si>
    <t>minus venituri neimpozabile</t>
  </si>
  <si>
    <t>plus cheltuieli neduductibile</t>
  </si>
  <si>
    <t>impozit profit</t>
  </si>
  <si>
    <t>minus 5% rezerva</t>
  </si>
  <si>
    <t>amortizare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</si>
  <si>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</si>
  <si>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r>
      <t>cheltuieli cu alte taxe şi impozite- total, din care:</t>
    </r>
    <r>
      <rPr>
        <b/>
        <sz val="10"/>
        <rFont val="Arial"/>
        <family val="2"/>
      </rPr>
      <t xml:space="preserve"> </t>
    </r>
  </si>
  <si>
    <t xml:space="preserve">   -taxe si impozite locale</t>
  </si>
  <si>
    <t xml:space="preserve">  -impozit pe constructii speciale</t>
  </si>
  <si>
    <t>Plati restante</t>
  </si>
  <si>
    <t xml:space="preserve"> Preliminat </t>
  </si>
  <si>
    <t xml:space="preserve">MINISTERUL TRANSPORTURILOR </t>
  </si>
  <si>
    <t>Compania Naţională "Administraţia Porturilor Maritime "S.A.  Constanţa</t>
  </si>
  <si>
    <t>Criterii de performanţă specifice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</si>
  <si>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</si>
  <si>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Obiective si criterii de performanţă</t>
  </si>
  <si>
    <t>U.M</t>
  </si>
  <si>
    <t>PROGRAM  2014</t>
  </si>
  <si>
    <t>Total  AN 2014</t>
  </si>
  <si>
    <t>Ian.</t>
  </si>
  <si>
    <t>2               LUNI</t>
  </si>
  <si>
    <t>3             LUNI</t>
  </si>
  <si>
    <t>4           LUNI</t>
  </si>
  <si>
    <t>5          LUNI</t>
  </si>
  <si>
    <t>6          LUNI</t>
  </si>
  <si>
    <t>9         LUNI</t>
  </si>
  <si>
    <t>1. Plati restante-total</t>
  </si>
  <si>
    <t/>
  </si>
  <si>
    <t>2. Creanţe restante-total</t>
  </si>
  <si>
    <t>3. Reducerea cheltuielilor (cheltuieli la 1000 lei venituri totale)</t>
  </si>
  <si>
    <t>Lei</t>
  </si>
  <si>
    <t>4.Productivitatea muncii - unitaţi valorice</t>
  </si>
  <si>
    <t>lei/ pers</t>
  </si>
  <si>
    <t>DIRECTOR GENERAL</t>
  </si>
  <si>
    <t>7            LUNI</t>
  </si>
  <si>
    <t>8            LUNI</t>
  </si>
  <si>
    <t xml:space="preserve">10            LUNI </t>
  </si>
  <si>
    <t>11           LUNI</t>
  </si>
  <si>
    <t>12          LUNI</t>
  </si>
  <si>
    <t>C0</t>
  </si>
  <si>
    <t>-componenta fixă</t>
  </si>
  <si>
    <t>-componenta variabilă</t>
  </si>
  <si>
    <t xml:space="preserve">-provizioane privind participarea la profit a salariaţilor </t>
  </si>
  <si>
    <t>- provizioane in legatura cu contractul de mandat</t>
  </si>
  <si>
    <t xml:space="preserve"> - cantitatea de produse finite (QPF)</t>
  </si>
  <si>
    <t xml:space="preserve"> - pret mediu (p)</t>
  </si>
  <si>
    <t>Venituri totale din exploatare, din care:</t>
  </si>
  <si>
    <t>subvenţii, cf. prevederilor  legale în vigoare</t>
  </si>
  <si>
    <t>Cheltuieli aferente contractului de mandat si a altor organe de conducere si control, comisii si comitete</t>
  </si>
  <si>
    <t xml:space="preserve">   -  dividende cuvenite bugetului de stat </t>
  </si>
  <si>
    <t xml:space="preserve">   - dividende cuvenite bugetului local</t>
  </si>
  <si>
    <t xml:space="preserve">   -  dividende cuvenite altor acţionari</t>
  </si>
  <si>
    <t>Productivitatea muncii în unităţi fizice pe total personal mediu (cantitate produse finite/ persoană)</t>
  </si>
  <si>
    <t>Plăţi restante</t>
  </si>
  <si>
    <t>Creanţe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</si>
  <si>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</si>
  <si>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</si>
  <si>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</si>
  <si>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</si>
  <si>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</si>
  <si>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</si>
  <si>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VENITURI TOTALE (Rd.2+Rd.22+Rd.28)</t>
  </si>
  <si>
    <t>Venituri totale din exploatare (Rd.3+Rd.8+Rd.9+Rd.12+Rd.13+Rd.14), din care:</t>
  </si>
  <si>
    <t xml:space="preserve">din subvenţii şi transferuri de exploatare aferente cifrei de afaceri nete (Rd.10+Rd.11), din care: </t>
  </si>
  <si>
    <t>din producţia de imobilizări</t>
  </si>
  <si>
    <t>alte venituri din exploatare (Rd.15+Rd.16+Rd.19+Rd.20+Rd.21), din care:</t>
  </si>
  <si>
    <t xml:space="preserve"> - active corporale</t>
  </si>
  <si>
    <t>Venituri financiare (Rd.23+Rd.24+Rd.25+Rd.26+Rd.27), din care:</t>
  </si>
  <si>
    <t>din vânzarea activelor şi alte operaţii de capital (Rd.17+Rd.18), din care:</t>
  </si>
  <si>
    <t>Cheltuieli privind stocurile (Rd.33+Rd.34+Rd.37+Rd.38+Rd.39), din care:</t>
  </si>
  <si>
    <t xml:space="preserve">Cheltuieli privind serviciile executate de terţi (Rd.41+Rd.42+Rd.45), din care: </t>
  </si>
  <si>
    <t xml:space="preserve">Cheltuieli de exploatare (Rd.31+Rd.79+Rd.86+Rd.120), din care: </t>
  </si>
  <si>
    <t xml:space="preserve">A. Cheltuieli cu bunuri şi servicii (Rd.32+Rd.40+Rd.46),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</si>
  <si>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</si>
  <si>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</si>
  <si>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cheltuieli de protocol, reclamă şi publicitate (Rd.51+Rd.53), din care:</t>
  </si>
  <si>
    <t xml:space="preserve"> - tichete cadou potrivit Legii nr.193/2006, cu modificările ulterioare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</si>
  <si>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</si>
  <si>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</si>
  <si>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    - cheltuieli cu diurna (Rd.65+Rd.66), din care: </t>
  </si>
  <si>
    <t>cheltuieli privind recrutarea şi plasarea personalului de conducere cf. Ordonanţei de urgenţă a Guvernului nr. 109/2011</t>
  </si>
  <si>
    <r>
      <t xml:space="preserve">      -</t>
    </r>
    <r>
      <rPr>
        <i/>
        <sz val="10"/>
        <rFont val="Arial"/>
        <family val="2"/>
      </rPr>
      <t>aferente bunurilor de natura domeniului public</t>
    </r>
  </si>
  <si>
    <t>cheltuieli de protectie perimetrala, mentenanta, paza, serv.informatice aferente sistemului perimetral al  portului</t>
  </si>
  <si>
    <t xml:space="preserve">B  Cheltuieli cu impozite, taxe şi vărsăminte asimilate (Rd.80+Rd.81+Rd.82+Rd.83+Rd.84+Rd.85), din care: </t>
  </si>
  <si>
    <t>85a</t>
  </si>
  <si>
    <t>85b</t>
  </si>
  <si>
    <t>C. Cheltuieli cu personalul (Rd.87+Rd.100+Rd.104+Rd.113), din care:</t>
  </si>
  <si>
    <t>Cheltuieli  cu salariile (Rd.89+Rd.90+Rd.91), din care:</t>
  </si>
  <si>
    <t>Cheltuieli de natură salarială (Rd.88+ Rd.92)</t>
  </si>
  <si>
    <t xml:space="preserve">Bonusuri (Rd.93+Rd.96+Rd.97+Rd.98+ Rd.99), din care: </t>
  </si>
  <si>
    <t>Cheltuieli aferente contractului de mandat si a altor organe de conducere si control, comisii si comitete (Rd.105+Rd.108+Rd.111+ Rd.112), din care:</t>
  </si>
  <si>
    <t>b) pentru consiliul de administraţie/consiliul de supraveghere, din care:</t>
  </si>
  <si>
    <t xml:space="preserve">Cheltuieli cu asigurările şi protecţia socială, fondurile speciale şi alte obligaţii legale (Rd.114+Rd.115+Rd.116+Rd.117+Rd.118+Rd.119), din care: 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</si>
  <si>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</si>
  <si>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</si>
  <si>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</si>
  <si>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 xml:space="preserve">cheltuieli privind ajustările şi provizioanele </t>
  </si>
  <si>
    <t>f1.1)</t>
  </si>
  <si>
    <t>f1.2)</t>
  </si>
  <si>
    <t>din anularea provizioanelor (Rd.133+Rd.134+Rd.135), din care:</t>
  </si>
  <si>
    <t>130a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</si>
  <si>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</si>
  <si>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</si>
  <si>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</si>
  <si>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REZULTATUL BRUT (profit/pierdere)   (Rd.1-Rd.29)</t>
  </si>
  <si>
    <t>Cheltuieli de natură salarială (Rd.87)</t>
  </si>
  <si>
    <t>Elemente de calcul a productivitatii muncii in  unităţi fizice, din care:</t>
  </si>
  <si>
    <t xml:space="preserve"> - valoare=QPF x  p</t>
  </si>
  <si>
    <t>CHELTUIELI TOTALE  (Rd.30+Rd.136+Rd.144)</t>
  </si>
  <si>
    <t>Alocaţii de la buget</t>
  </si>
  <si>
    <t>alocaţii bugetare aferente plăţii angajamentelor din anii anteriori</t>
  </si>
  <si>
    <t>red/dact. M.Udrea/dec 2013</t>
  </si>
  <si>
    <t xml:space="preserve">                     </t>
  </si>
  <si>
    <t>Anexa nr 11</t>
  </si>
  <si>
    <t>MINISTERUL TRANSPORTURILOR</t>
  </si>
  <si>
    <t>Compania Naţională "Administraţia Porturilor Maritime"  -S.A. CONSTANŢA</t>
  </si>
  <si>
    <t>Incinta Port nr.1, Constanţa</t>
  </si>
  <si>
    <t>Cod unic de inregistrare: 11062831</t>
  </si>
  <si>
    <t>mii lei</t>
  </si>
  <si>
    <t>INDICATORI</t>
  </si>
  <si>
    <t>Nr. rd.</t>
  </si>
  <si>
    <t>I.</t>
  </si>
  <si>
    <t>Venituri financiare</t>
  </si>
  <si>
    <t>Venituri extraordinare</t>
  </si>
  <si>
    <t>-rambursări de credite externe</t>
  </si>
  <si>
    <t>-plăţi de dobânzi şi comisioane</t>
  </si>
  <si>
    <t>II</t>
  </si>
  <si>
    <t>A.</t>
  </si>
  <si>
    <t xml:space="preserve"> cheltuieli cu bunuri si servicii</t>
  </si>
  <si>
    <t>B.</t>
  </si>
  <si>
    <t>cheltuieli cu impozite, taxe si varsaminte asimilate</t>
  </si>
  <si>
    <t>C.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</si>
  <si>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</si>
  <si>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</si>
  <si>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</si>
  <si>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</si>
  <si>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</si>
  <si>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</si>
  <si>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 xml:space="preserve"> cheltuieli cu plati compensatorii aferente disponibilizarilor de personal</t>
  </si>
  <si>
    <t>C4</t>
  </si>
  <si>
    <t>C5</t>
  </si>
  <si>
    <t>D.</t>
  </si>
  <si>
    <t>alte cheltuieli de exploatare</t>
  </si>
  <si>
    <t>Cheltuieli financiare</t>
  </si>
  <si>
    <t>Cheltuieli extraordinare</t>
  </si>
  <si>
    <t>UTILIZARE SURSE PENTRU REABILITARE TOTAL, din care:</t>
  </si>
  <si>
    <t xml:space="preserve">     - rambursări de credite externe</t>
  </si>
  <si>
    <t xml:space="preserve">     - plăţi de dobânzi şi comisioane</t>
  </si>
  <si>
    <t>III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</si>
  <si>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</si>
  <si>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</si>
  <si>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</si>
  <si>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</si>
  <si>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</si>
  <si>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</si>
  <si>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</si>
  <si>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</si>
  <si>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</si>
  <si>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a)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</si>
  <si>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</si>
  <si>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</si>
  <si>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</si>
  <si>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</si>
  <si>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</si>
  <si>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b)</t>
  </si>
  <si>
    <t>cheltuieli cu salariile</t>
  </si>
  <si>
    <t>c)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</si>
  <si>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</si>
  <si>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</si>
  <si>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</si>
  <si>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</si>
  <si>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</si>
  <si>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</si>
  <si>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</si>
  <si>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IX</t>
  </si>
  <si>
    <t>X</t>
  </si>
  <si>
    <t>DATE DE FUNDAMENTARE</t>
  </si>
  <si>
    <t>Nr. de personal prognozat la finele anului</t>
  </si>
  <si>
    <t>Nr.mediu de salariaţi total</t>
  </si>
  <si>
    <t xml:space="preserve">           Daniela SERBAN</t>
  </si>
  <si>
    <t>DIRECTOR GENERAL,</t>
  </si>
  <si>
    <t xml:space="preserve">           DIRECTOR ECONOMIC,</t>
  </si>
  <si>
    <t>Anexa nr.2</t>
  </si>
  <si>
    <t xml:space="preserve"> Aprobat</t>
  </si>
  <si>
    <t>din vânzarea produselor</t>
  </si>
  <si>
    <t>din servicii prestate</t>
  </si>
  <si>
    <t>din redevenţe şi chirii</t>
  </si>
  <si>
    <t>alte venituri</t>
  </si>
  <si>
    <t>din vânzarea mărfurilor</t>
  </si>
  <si>
    <t>c1</t>
  </si>
  <si>
    <t>c2</t>
  </si>
  <si>
    <t>transferuri, cf.  prevederilor    legale  în  vigoare</t>
  </si>
  <si>
    <t>venituri aferente costului producţiei în curs de execuţie</t>
  </si>
  <si>
    <t>f)</t>
  </si>
  <si>
    <t>f1)</t>
  </si>
  <si>
    <t>g)</t>
  </si>
  <si>
    <t>din amenzi şi penalităţi</t>
  </si>
  <si>
    <t>din subvenţii pentru investiţii</t>
  </si>
  <si>
    <t>din valorificarea certificatelor CO2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</si>
  <si>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</si>
  <si>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</si>
  <si>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</si>
  <si>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</si>
  <si>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</si>
  <si>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</si>
  <si>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</si>
  <si>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</si>
  <si>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</si>
  <si>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</si>
  <si>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</si>
  <si>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</si>
  <si>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</si>
  <si>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</si>
  <si>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</si>
  <si>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</si>
  <si>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</si>
  <si>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</si>
  <si>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</si>
  <si>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</si>
  <si>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</si>
  <si>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</si>
  <si>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</si>
  <si>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</si>
  <si>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c1)</t>
  </si>
  <si>
    <t>cheltuieli de protocol, din care:</t>
  </si>
  <si>
    <t>c2)</t>
  </si>
  <si>
    <t>cheltuieli de reclamă şi publicitate, din care:</t>
  </si>
  <si>
    <t>cheltuieli cu transportul de bunuri şi persoane</t>
  </si>
  <si>
    <t>cheltuieli de deplasare, detaşare, transfer, din care:</t>
  </si>
  <si>
    <t xml:space="preserve">              -interna</t>
  </si>
  <si>
    <t xml:space="preserve">              -externa</t>
  </si>
  <si>
    <t>cheltuieli poştale şi taxe de telecomunicaţii</t>
  </si>
  <si>
    <t>h)</t>
  </si>
  <si>
    <t>cheltuieli cu serviciile bancare şi asimilate</t>
  </si>
  <si>
    <t>i)</t>
  </si>
  <si>
    <t>i1)</t>
  </si>
  <si>
    <t>i2)</t>
  </si>
  <si>
    <t>i3)</t>
  </si>
  <si>
    <t>cheltuieli cu pregătirea profesională</t>
  </si>
  <si>
    <t>i4)</t>
  </si>
  <si>
    <t>i5)</t>
  </si>
  <si>
    <t>cheltuieli cu prestaţiile efectuate de filiale</t>
  </si>
  <si>
    <t>i6)</t>
  </si>
  <si>
    <t>147a</t>
  </si>
  <si>
    <t>147b</t>
  </si>
  <si>
    <t>148a</t>
  </si>
  <si>
    <t>148b</t>
  </si>
  <si>
    <t>148c</t>
  </si>
  <si>
    <t>148d</t>
  </si>
  <si>
    <t>148e</t>
  </si>
  <si>
    <t>148f</t>
  </si>
  <si>
    <t>148g</t>
  </si>
  <si>
    <t>148h</t>
  </si>
  <si>
    <t>148i</t>
  </si>
  <si>
    <t>148j</t>
  </si>
  <si>
    <t>148k</t>
  </si>
  <si>
    <t>148l</t>
  </si>
  <si>
    <t>148m</t>
  </si>
  <si>
    <t>148n</t>
  </si>
  <si>
    <t>148o</t>
  </si>
  <si>
    <t>148p</t>
  </si>
  <si>
    <t>148r</t>
  </si>
  <si>
    <t>148s</t>
  </si>
  <si>
    <t>148u</t>
  </si>
  <si>
    <t>148w</t>
  </si>
  <si>
    <t>148x</t>
  </si>
  <si>
    <t>148y</t>
  </si>
  <si>
    <t>Profit brut fiscal pt calcularea rezervei de 5%</t>
  </si>
  <si>
    <t>rezerva 5% (profit brut-venituri neimpozabile+chelt nedeductibile) x 5%</t>
  </si>
  <si>
    <t>Profit brut fiscal pt calcularea impozitului pe profit</t>
  </si>
  <si>
    <t>profit contabil ramas dupa deducerea impozitului pe profit</t>
  </si>
  <si>
    <t>reintregire profit contabil ramas dupa deducerea impozitului pe profit cu suma de la rd 31</t>
  </si>
  <si>
    <t>minus 4000 (cofinantare)</t>
  </si>
  <si>
    <t>profit contabil ramas dupa deducerea rd 25,26,27,28,29 (reintregit)</t>
  </si>
  <si>
    <t>profit contabil ramas dupa deducerea rd 25,26,27,28,29 (rd30)</t>
  </si>
  <si>
    <t>pana la 10%</t>
  </si>
  <si>
    <t>sursa proprie</t>
  </si>
  <si>
    <t>sursa proprie de dezv. Total</t>
  </si>
  <si>
    <t>Conform art. 22 alin (1) lit. a) din Codul fiscal , contribuabilul are dreptul la deducerea rezervelor, astfel: rezerva legala este deductibila in limita unei cote de 5% aplicata asupra profitului contabil, inainte de determinarea impozitului pe profit, din care se scad veniturile neimpozabile si se adauga cheltuielile aferente acestor venituri neimpozabile, pana ce aceasta va atinge a cincea parte din capitalul social subscris si varsat sau din patrimoniu, dupa caz, potrivit legilor de organizare si functionare.</t>
  </si>
  <si>
    <t>Propuneri an curent (2017)</t>
  </si>
  <si>
    <t>4a</t>
  </si>
  <si>
    <t>pierderi din creante</t>
  </si>
  <si>
    <t>Productivitatea muncii în unităţi valorice pe total personal mediu (mii lei/persoană) (Rd.2/Rd.153)</t>
  </si>
  <si>
    <t xml:space="preserve"> - pondere in venituri totale de exploatare =   Rd.161/Rd.2</t>
  </si>
  <si>
    <t>minus subventii (amortizare)</t>
  </si>
  <si>
    <t>plus rep din repartizare profit</t>
  </si>
  <si>
    <t>plus cofinantare</t>
  </si>
  <si>
    <t>amortizare pt sursa pr.de finantare</t>
  </si>
  <si>
    <t>Total fonduri europene</t>
  </si>
  <si>
    <t>de verificat</t>
  </si>
  <si>
    <t xml:space="preserve"> Cheltuieli audit, evaluari,  reevaluarea imobilizarilor corporale si necorporale, din care:</t>
  </si>
  <si>
    <t>148t</t>
  </si>
  <si>
    <t>148z</t>
  </si>
  <si>
    <t>Cheltuieli  cu salariile (Rd.88), din care:</t>
  </si>
  <si>
    <t>-  Cheltuieli cu salariile aferente personalului angajat pe perioadă determinată</t>
  </si>
  <si>
    <t>151 a</t>
  </si>
  <si>
    <t>- Cheltuieli cu salariile aferente majorării salariului de bază minim brut pe țară garantat în plată</t>
  </si>
  <si>
    <t>151 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</si>
  <si>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</si>
  <si>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Nr. de  personal efectiv angajat pe perioadă determinată</t>
  </si>
  <si>
    <t>153 a</t>
  </si>
  <si>
    <t>Nr. de personal mediu angajat pe perioadă determinată</t>
  </si>
  <si>
    <t>153 b</t>
  </si>
  <si>
    <r>
      <t>Câştigul mediu  lunar pe salariat (lei/persoană) determinat pe baza cheltuielilor de natură salarială [(Rd.150 – rd.93*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rd.98)/Rd.153]/12*1000</t>
    </r>
  </si>
  <si>
    <t>Productivitatea muncii în unităţi fizice pe total personal mediu (cantitate produse finite/persoană) W=QPF/Rd.153</t>
  </si>
  <si>
    <t xml:space="preserve"> </t>
  </si>
  <si>
    <t>ch.de sponsorizare in domeniul medical si de sanatate ( min.40%, cf. OUG nr.2/2015)</t>
  </si>
  <si>
    <t>cheltuieli pentru alte actiuni si activitati (max. 20%, cf. OUG nr.2/2015)</t>
  </si>
  <si>
    <t>a) cheltuieli sociale prevăzute la art. 25 din Legea nr. 227/2015 privind Codul fiscal, cu modificările şi completările ulterioare, din care:</t>
  </si>
  <si>
    <t>discutie preliminat si 2016</t>
  </si>
  <si>
    <t>reanalizat</t>
  </si>
  <si>
    <t xml:space="preserve">discutie </t>
  </si>
  <si>
    <t>de refacut f de preliminat</t>
  </si>
  <si>
    <t>de calculat de laura</t>
  </si>
  <si>
    <t>preliminat</t>
  </si>
  <si>
    <t>CEF</t>
  </si>
  <si>
    <t>POIM</t>
  </si>
  <si>
    <t>148z bis</t>
  </si>
  <si>
    <t>6a</t>
  </si>
  <si>
    <t>6b</t>
  </si>
  <si>
    <t>6c</t>
  </si>
  <si>
    <t>6d</t>
  </si>
  <si>
    <t>%    7=6d/5</t>
  </si>
  <si>
    <t>Trim.I</t>
  </si>
  <si>
    <t>Trim.II</t>
  </si>
  <si>
    <t>Trim.III</t>
  </si>
  <si>
    <t>An</t>
  </si>
  <si>
    <t>Credite pentru finantarea activitatii curente (soldul ramas de rambursat)</t>
  </si>
  <si>
    <t>x</t>
  </si>
  <si>
    <t>Detalierea indicatorilor economico-financiari prevăzuţi în bugetul de venituri şi cheltuieli si repartizarea pe trimestre a acestora</t>
  </si>
  <si>
    <t>tichete de creşă, cf. Legii nr. 193/2006, cu modificările ulterioare;</t>
  </si>
  <si>
    <t>tichete cadou pentru cheltuieli sociale potrivit Legii nr. 193/2006, cu modificările ulterioare;</t>
  </si>
  <si>
    <t>e) ch. privind  contribuţia unităţii la schemele de pensii</t>
  </si>
  <si>
    <t>Castigul mediu lunar pe salariat determinat pe baza cheltuielilor cu salariile              (Rd.151/Rd.153)/12*1000</t>
  </si>
  <si>
    <t xml:space="preserve">                *)  în limita prevazuta la art.25 alin.3 lit.b din Legea nr.227/2015 privind Codul fiscal, cu modificările și completarile ulterioare</t>
  </si>
  <si>
    <t xml:space="preserve">     - pentru cluburile sportive</t>
  </si>
  <si>
    <t>Ch. cu sponsorizarea, potrivit O.U.G. nr.2/2015 (Rd.58+Rd.59+Rd.61), din care:</t>
  </si>
  <si>
    <t>3a</t>
  </si>
  <si>
    <t>%   8=5/3a</t>
  </si>
  <si>
    <t>ch. in domeniul educatie, invatamant, social si sport - (min. 40%, cf. OUG nr.2/2015), din care:</t>
  </si>
  <si>
    <t>Realizat an 2015</t>
  </si>
  <si>
    <t>Prevederi an precedent (2016)</t>
  </si>
  <si>
    <t>dispare</t>
  </si>
  <si>
    <t xml:space="preserve"> BVC aprobat prin HG. Nr  /2016</t>
  </si>
  <si>
    <t>conform Hotararii C.A.nr./2016</t>
  </si>
  <si>
    <t>Nicolae Dan TIVILICHI</t>
  </si>
  <si>
    <t>red/dact/M.Udrea/nov. 2016</t>
  </si>
  <si>
    <t xml:space="preserve">realizat 9 luni </t>
  </si>
  <si>
    <t>estimat trim IV</t>
  </si>
  <si>
    <t>An 2017</t>
  </si>
  <si>
    <t>discutie provizion 2016</t>
  </si>
  <si>
    <t xml:space="preserve"> Preliminat  2016</t>
  </si>
  <si>
    <t>de rectificat</t>
  </si>
  <si>
    <t>???</t>
  </si>
  <si>
    <t>inclusiv salarii compensatorii</t>
  </si>
  <si>
    <t>cheltuieli la 1000 de lei venituri</t>
  </si>
  <si>
    <r>
      <t>cheltuieli cu alte taxe şi impozite- total</t>
    </r>
    <r>
      <rPr>
        <b/>
        <sz val="10"/>
        <rFont val="Arial"/>
        <family val="2"/>
      </rPr>
      <t xml:space="preserve"> </t>
    </r>
  </si>
  <si>
    <t>conform HG nr. 979/2016</t>
  </si>
  <si>
    <t>conform Hotararii C.A.16.12.2016</t>
  </si>
  <si>
    <t>red/dact/M.Udrea/ian. 2017</t>
  </si>
  <si>
    <t>se scade incl. cresterea  tichetelor de masa</t>
  </si>
  <si>
    <t>%    7=6/5</t>
  </si>
  <si>
    <t>ch. de sponsorizare in domeniile  educatie, invatamant, social si sport - (min. 40%, cf. OUG nr.2/2015), din care:</t>
  </si>
  <si>
    <t>ch. de sponsorizare pentru alte actiuni si activitati (max. 20%, cf. OUG nr.2/2015)</t>
  </si>
  <si>
    <t>ch.de sponsorizare in domeniul medical si  sanatate ( min.40%, cf. OUG nr.2/2015)</t>
  </si>
  <si>
    <r>
      <t>cheltuieli cu alte taxe şi impozite</t>
    </r>
    <r>
      <rPr>
        <b/>
        <sz val="10"/>
        <rFont val="Arial"/>
        <family val="2"/>
      </rPr>
      <t xml:space="preserve"> </t>
    </r>
  </si>
  <si>
    <t>a) cheltuieli sociale prevăzute la art. 25 din Legea nr. 227/2015 privind Codul fiscal*, cu modificările şi completările ulterioare, din care:</t>
  </si>
  <si>
    <t xml:space="preserve"> -tichete de creşă, cf. Legii nr. 193/2006, cu modificările ulterioare;</t>
  </si>
  <si>
    <t xml:space="preserve"> -tichete cadou pentru cheltuieli sociale potrivit Legii nr. 193/2006, cu modificările ulterioare;</t>
  </si>
  <si>
    <t>c) vouchere de vacanţă;</t>
  </si>
  <si>
    <t>Cheltuieli cu contribuțiile datorate de angajator</t>
  </si>
  <si>
    <t>D. Alte cheltuieli de exploatare (Rd.115+Rd.118+Rd.119+Rd.120+Rd.121+Rd.122), din care:</t>
  </si>
  <si>
    <t>cheltuieli cu majorări şi penalităţi (Rd.116+Rd.117),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</si>
  <si>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</si>
  <si>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</si>
  <si>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</si>
  <si>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</si>
  <si>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</si>
  <si>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Productivitatea muncii în unităţi valorice pe total personal mediu recalculată cf. Legii anuale a bugetului de stat</t>
  </si>
  <si>
    <t xml:space="preserve">    +/-</t>
  </si>
  <si>
    <t>An 2019</t>
  </si>
  <si>
    <t>daca se introduc chelt din bugetul anului anterior</t>
  </si>
  <si>
    <t>realizat 2018</t>
  </si>
  <si>
    <t>venituri totale</t>
  </si>
  <si>
    <t>cheltuieli totale</t>
  </si>
  <si>
    <t>% col.4/col.1</t>
  </si>
  <si>
    <t>% col.2/col.1</t>
  </si>
  <si>
    <t>profit brut</t>
  </si>
  <si>
    <t>Proiect BVC 2019 varianta initiala</t>
  </si>
  <si>
    <t>Proiect BVC 2019 in urma reanalizarii</t>
  </si>
  <si>
    <t>cheltuieli totale la 1000 de lei venituri totale</t>
  </si>
  <si>
    <t>Propuneri  an curent 2020</t>
  </si>
  <si>
    <t>MINISTERUL TRANSPORTURILOR, INFRASTRUCTURII SI COMUNICATIILOR</t>
  </si>
  <si>
    <t>VENITURI TOTALE  (Rd.1=Rd.2+Rd.5)</t>
  </si>
  <si>
    <t>CHELTUIELI TOTALE  (Rd.6=Rd.7+Rd.19)</t>
  </si>
  <si>
    <t>Cheltuieli de exploatare,(Rd. 7= Rd.8+Rd.9+Rd.10+Rd.18) din care:</t>
  </si>
  <si>
    <t>cheltuieli cu personalul, (Rd.10=Rd.11+Rd.14+Rd.16+Rd.17) din care:</t>
  </si>
  <si>
    <t>Cheltuieli de natură salarială(Rd.11=Rd.12+Rd.13)</t>
  </si>
  <si>
    <t>REZULTATUL BRUT (profit/pierdere) (Rd.20=Rd.1-Rd.6)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</si>
  <si>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</si>
  <si>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</si>
  <si>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</si>
  <si>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</si>
  <si>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</si>
  <si>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</si>
  <si>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</si>
  <si>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>Profitul nerepartizat pe destinaţiile prevăzute la Rd.33 - Rd.34 se repartizează la alte rezerve şi constituie sursă proprie de finanţare</t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</si>
  <si>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</si>
  <si>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0"/>
      </rPr>
      <t xml:space="preserve"> din Anexa de fundamentare nr.2</t>
    </r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</si>
  <si>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</si>
  <si>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</si>
  <si>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</si>
  <si>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Cheltuieli totale la 1000 lei venituri totale ( Rd. 57= (Rd.6/Rd.1)x1000)</t>
  </si>
  <si>
    <t>BUGETUL  DE  VENITURI  ŞI  CHELTUIELI  PE  ANUL 2020</t>
  </si>
  <si>
    <t>Anexa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</si>
</sst>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[$JPY]"/>
    <numFmt numFmtId="173" formatCode="#,##0\ [$€-1]"/>
    <numFmt numFmtId="174" formatCode="#,##0.000"/>
    <numFmt numFmtId="175" formatCode="#,##0.0000"/>
    <numFmt numFmtId="176" formatCode="#,##0.00000"/>
    <numFmt numFmtId="177" formatCode="0.00000"/>
    <numFmt numFmtId="178" formatCode="0.0000"/>
    <numFmt numFmtId="179" formatCode="0.000"/>
    <numFmt numFmtId="180" formatCode="#,##0.0"/>
    <numFmt numFmtId="181" formatCode="0.0000000"/>
    <numFmt numFmtId="182" formatCode="0.000000"/>
    <numFmt numFmtId="183" formatCode="0.0"/>
    <numFmt numFmtId="184" formatCode="#,##0\ &quot;lei&quot;"/>
    <numFmt numFmtId="185" formatCode="#,##0\ [$€-403]"/>
    <numFmt numFmtId="186" formatCode="#,##0\ [$€-42D]"/>
    <numFmt numFmtId="187" formatCode="#,##0.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\ "/>
    <numFmt numFmtId="193" formatCode="_-* #,##0\ _l_e_i_-;\-* #,##0\ _l_e_i_-;_-* &quot;-&quot;??\ _l_e_i_-;_-@_-"/>
    <numFmt numFmtId="194" formatCode="_(* #,##0_);_(* \(#,##0\);_(* &quot;-&quot;??_);_(@_)"/>
    <numFmt numFmtId="195" formatCode="_-* #,##0.0\ _l_e_i_-;\-* #,##0.0\ _l_e_i_-;_-* &quot;-&quot;??\ _l_e_i_-;_-@_-"/>
  </numFmts>
  <fonts count="6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60"/>
      <name val="Arial"/>
      <family val="2"/>
    </font>
    <font>
      <sz val="11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Georgia"/>
      <family val="1"/>
    </font>
    <font>
      <b/>
      <sz val="10"/>
      <color theme="5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right" vertical="center" wrapText="1"/>
    </xf>
    <xf numFmtId="2" fontId="15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 quotePrefix="1">
      <alignment/>
    </xf>
    <xf numFmtId="0" fontId="14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2" fontId="15" fillId="0" borderId="19" xfId="0" applyNumberFormat="1" applyFont="1" applyBorder="1" applyAlignment="1">
      <alignment horizontal="right" vertical="center"/>
    </xf>
    <xf numFmtId="0" fontId="41" fillId="0" borderId="0" xfId="57">
      <alignment/>
      <protection/>
    </xf>
    <xf numFmtId="0" fontId="41" fillId="0" borderId="10" xfId="57" applyBorder="1">
      <alignment/>
      <protection/>
    </xf>
    <xf numFmtId="0" fontId="2" fillId="0" borderId="10" xfId="57" applyFont="1" applyBorder="1">
      <alignment/>
      <protection/>
    </xf>
    <xf numFmtId="3" fontId="41" fillId="0" borderId="10" xfId="57" applyNumberFormat="1" applyFill="1" applyBorder="1">
      <alignment/>
      <protection/>
    </xf>
    <xf numFmtId="3" fontId="41" fillId="0" borderId="10" xfId="57" applyNumberFormat="1" applyBorder="1">
      <alignment/>
      <protection/>
    </xf>
    <xf numFmtId="3" fontId="41" fillId="0" borderId="0" xfId="57" applyNumberFormat="1">
      <alignment/>
      <protection/>
    </xf>
    <xf numFmtId="9" fontId="2" fillId="0" borderId="10" xfId="57" applyNumberFormat="1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9" fontId="41" fillId="0" borderId="10" xfId="57" applyNumberFormat="1" applyBorder="1">
      <alignment/>
      <protection/>
    </xf>
    <xf numFmtId="0" fontId="2" fillId="0" borderId="10" xfId="57" applyFont="1" applyBorder="1" applyAlignment="1">
      <alignment wrapText="1"/>
      <protection/>
    </xf>
    <xf numFmtId="0" fontId="2" fillId="33" borderId="10" xfId="57" applyFont="1" applyFill="1" applyBorder="1" applyAlignment="1">
      <alignment wrapText="1"/>
      <protection/>
    </xf>
    <xf numFmtId="3" fontId="41" fillId="33" borderId="10" xfId="57" applyNumberFormat="1" applyFill="1" applyBorder="1">
      <alignment/>
      <protection/>
    </xf>
    <xf numFmtId="0" fontId="2" fillId="34" borderId="10" xfId="57" applyFont="1" applyFill="1" applyBorder="1" applyAlignment="1">
      <alignment wrapText="1"/>
      <protection/>
    </xf>
    <xf numFmtId="3" fontId="41" fillId="34" borderId="10" xfId="57" applyNumberFormat="1" applyFill="1" applyBorder="1">
      <alignment/>
      <protection/>
    </xf>
    <xf numFmtId="0" fontId="41" fillId="0" borderId="0" xfId="57" applyAlignment="1">
      <alignment wrapText="1"/>
      <protection/>
    </xf>
    <xf numFmtId="0" fontId="41" fillId="0" borderId="0" xfId="57" applyAlignment="1">
      <alignment horizontal="left"/>
      <protection/>
    </xf>
    <xf numFmtId="0" fontId="58" fillId="0" borderId="10" xfId="57" applyFont="1" applyBorder="1">
      <alignment/>
      <protection/>
    </xf>
    <xf numFmtId="0" fontId="58" fillId="0" borderId="10" xfId="57" applyFont="1" applyFill="1" applyBorder="1">
      <alignment/>
      <protection/>
    </xf>
    <xf numFmtId="3" fontId="56" fillId="0" borderId="10" xfId="57" applyNumberFormat="1" applyFont="1" applyBorder="1">
      <alignment/>
      <protection/>
    </xf>
    <xf numFmtId="0" fontId="0" fillId="35" borderId="10" xfId="63" applyFont="1" applyFill="1" applyBorder="1" applyAlignment="1">
      <alignment horizontal="center"/>
      <protection/>
    </xf>
    <xf numFmtId="0" fontId="0" fillId="36" borderId="10" xfId="63" applyFont="1" applyFill="1" applyBorder="1" applyAlignment="1">
      <alignment horizontal="center"/>
      <protection/>
    </xf>
    <xf numFmtId="0" fontId="2" fillId="36" borderId="0" xfId="63" applyFont="1" applyFill="1" applyBorder="1">
      <alignment/>
      <protection/>
    </xf>
    <xf numFmtId="4" fontId="0" fillId="36" borderId="10" xfId="63" applyNumberFormat="1" applyFont="1" applyFill="1" applyBorder="1" applyAlignment="1">
      <alignment horizontal="right"/>
      <protection/>
    </xf>
    <xf numFmtId="2" fontId="0" fillId="36" borderId="0" xfId="63" applyNumberFormat="1" applyFont="1" applyFill="1" applyBorder="1">
      <alignment/>
      <protection/>
    </xf>
    <xf numFmtId="0" fontId="0" fillId="36" borderId="0" xfId="63" applyFont="1" applyFill="1" applyBorder="1">
      <alignment/>
      <protection/>
    </xf>
    <xf numFmtId="4" fontId="3" fillId="36" borderId="10" xfId="63" applyNumberFormat="1" applyFont="1" applyFill="1" applyBorder="1" applyAlignment="1">
      <alignment horizontal="right"/>
      <protection/>
    </xf>
    <xf numFmtId="4" fontId="4" fillId="36" borderId="10" xfId="63" applyNumberFormat="1" applyFont="1" applyFill="1" applyBorder="1" applyAlignment="1">
      <alignment horizontal="right"/>
      <protection/>
    </xf>
    <xf numFmtId="4" fontId="4" fillId="36" borderId="20" xfId="63" applyNumberFormat="1" applyFont="1" applyFill="1" applyBorder="1" applyAlignment="1">
      <alignment horizontal="right"/>
      <protection/>
    </xf>
    <xf numFmtId="4" fontId="3" fillId="36" borderId="20" xfId="63" applyNumberFormat="1" applyFont="1" applyFill="1" applyBorder="1" applyAlignment="1">
      <alignment horizontal="right"/>
      <protection/>
    </xf>
    <xf numFmtId="4" fontId="3" fillId="36" borderId="10" xfId="62" applyNumberFormat="1" applyFont="1" applyFill="1" applyBorder="1" applyAlignment="1">
      <alignment horizontal="right" wrapText="1"/>
      <protection/>
    </xf>
    <xf numFmtId="4" fontId="4" fillId="36" borderId="10" xfId="0" applyNumberFormat="1" applyFont="1" applyFill="1" applyBorder="1" applyAlignment="1">
      <alignment horizontal="right"/>
    </xf>
    <xf numFmtId="4" fontId="4" fillId="36" borderId="10" xfId="62" applyNumberFormat="1" applyFont="1" applyFill="1" applyBorder="1" applyAlignment="1">
      <alignment horizontal="right" wrapText="1"/>
      <protection/>
    </xf>
    <xf numFmtId="4" fontId="3" fillId="36" borderId="21" xfId="63" applyNumberFormat="1" applyFont="1" applyFill="1" applyBorder="1" applyAlignment="1">
      <alignment horizontal="right"/>
      <protection/>
    </xf>
    <xf numFmtId="4" fontId="4" fillId="36" borderId="21" xfId="63" applyNumberFormat="1" applyFont="1" applyFill="1" applyBorder="1" applyAlignment="1">
      <alignment horizontal="right"/>
      <protection/>
    </xf>
    <xf numFmtId="3" fontId="4" fillId="36" borderId="10" xfId="63" applyNumberFormat="1" applyFont="1" applyFill="1" applyBorder="1" applyAlignment="1">
      <alignment horizontal="right"/>
      <protection/>
    </xf>
    <xf numFmtId="0" fontId="4" fillId="36" borderId="10" xfId="63" applyFont="1" applyFill="1" applyBorder="1" applyAlignment="1">
      <alignment horizontal="center"/>
      <protection/>
    </xf>
    <xf numFmtId="0" fontId="58" fillId="36" borderId="10" xfId="57" applyFont="1" applyFill="1" applyBorder="1">
      <alignment/>
      <protection/>
    </xf>
    <xf numFmtId="3" fontId="41" fillId="36" borderId="10" xfId="57" applyNumberFormat="1" applyFill="1" applyBorder="1">
      <alignment/>
      <protection/>
    </xf>
    <xf numFmtId="3" fontId="56" fillId="36" borderId="10" xfId="57" applyNumberFormat="1" applyFont="1" applyFill="1" applyBorder="1">
      <alignment/>
      <protection/>
    </xf>
    <xf numFmtId="0" fontId="41" fillId="36" borderId="10" xfId="57" applyFill="1" applyBorder="1">
      <alignment/>
      <protection/>
    </xf>
    <xf numFmtId="0" fontId="41" fillId="36" borderId="0" xfId="57" applyFill="1">
      <alignment/>
      <protection/>
    </xf>
    <xf numFmtId="0" fontId="0" fillId="36" borderId="0" xfId="0" applyFill="1" applyAlignment="1">
      <alignment/>
    </xf>
    <xf numFmtId="4" fontId="4" fillId="36" borderId="10" xfId="63" applyNumberFormat="1" applyFont="1" applyFill="1" applyBorder="1" applyAlignment="1">
      <alignment horizontal="right"/>
      <protection/>
    </xf>
    <xf numFmtId="3" fontId="2" fillId="17" borderId="10" xfId="57" applyNumberFormat="1" applyFont="1" applyFill="1" applyBorder="1">
      <alignment/>
      <protection/>
    </xf>
    <xf numFmtId="0" fontId="56" fillId="17" borderId="10" xfId="57" applyFont="1" applyFill="1" applyBorder="1">
      <alignment/>
      <protection/>
    </xf>
    <xf numFmtId="0" fontId="0" fillId="0" borderId="0" xfId="0" applyFont="1" applyAlignment="1">
      <alignment/>
    </xf>
    <xf numFmtId="0" fontId="1" fillId="36" borderId="0" xfId="63" applyFont="1" applyFill="1" applyBorder="1">
      <alignment/>
      <protection/>
    </xf>
    <xf numFmtId="0" fontId="3" fillId="36" borderId="0" xfId="63" applyFont="1" applyFill="1" applyBorder="1">
      <alignment/>
      <protection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1" fillId="36" borderId="0" xfId="63" applyFont="1" applyFill="1" applyBorder="1" applyAlignment="1">
      <alignment horizontal="center" vertical="center"/>
      <protection/>
    </xf>
    <xf numFmtId="0" fontId="1" fillId="36" borderId="0" xfId="63" applyFont="1" applyFill="1" applyBorder="1" applyAlignment="1">
      <alignment wrapText="1"/>
      <protection/>
    </xf>
    <xf numFmtId="0" fontId="2" fillId="36" borderId="0" xfId="63" applyFont="1" applyFill="1" applyBorder="1" applyAlignment="1">
      <alignment horizontal="center"/>
      <protection/>
    </xf>
    <xf numFmtId="0" fontId="3" fillId="36" borderId="0" xfId="63" applyFont="1" applyFill="1" applyBorder="1" applyAlignment="1">
      <alignment horizontal="center" vertical="center"/>
      <protection/>
    </xf>
    <xf numFmtId="0" fontId="3" fillId="36" borderId="0" xfId="63" applyFont="1" applyFill="1" applyBorder="1" applyAlignment="1">
      <alignment wrapText="1"/>
      <protection/>
    </xf>
    <xf numFmtId="0" fontId="0" fillId="36" borderId="10" xfId="63" applyFont="1" applyFill="1" applyBorder="1" applyAlignment="1">
      <alignment vertical="center"/>
      <protection/>
    </xf>
    <xf numFmtId="0" fontId="0" fillId="36" borderId="0" xfId="62" applyFont="1" applyFill="1" applyBorder="1" applyAlignment="1">
      <alignment horizontal="center" wrapText="1"/>
      <protection/>
    </xf>
    <xf numFmtId="0" fontId="0" fillId="36" borderId="10" xfId="63" applyFont="1" applyFill="1" applyBorder="1" applyAlignment="1">
      <alignment vertical="center" wrapText="1"/>
      <protection/>
    </xf>
    <xf numFmtId="0" fontId="8" fillId="36" borderId="10" xfId="63" applyFont="1" applyFill="1" applyBorder="1" applyAlignment="1">
      <alignment wrapText="1"/>
      <protection/>
    </xf>
    <xf numFmtId="0" fontId="2" fillId="36" borderId="10" xfId="63" applyFont="1" applyFill="1" applyBorder="1" applyAlignment="1">
      <alignment vertical="center"/>
      <protection/>
    </xf>
    <xf numFmtId="49" fontId="0" fillId="36" borderId="10" xfId="63" applyNumberFormat="1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left" vertical="center"/>
      <protection/>
    </xf>
    <xf numFmtId="0" fontId="0" fillId="36" borderId="0" xfId="63" applyFont="1" applyFill="1" applyBorder="1" applyAlignment="1">
      <alignment horizontal="center" vertical="center"/>
      <protection/>
    </xf>
    <xf numFmtId="49" fontId="0" fillId="36" borderId="22" xfId="63" applyNumberFormat="1" applyFont="1" applyFill="1" applyBorder="1" applyAlignment="1">
      <alignment horizontal="left" vertical="top" wrapText="1"/>
      <protection/>
    </xf>
    <xf numFmtId="0" fontId="0" fillId="36" borderId="0" xfId="63" applyFont="1" applyFill="1" applyBorder="1" applyAlignment="1">
      <alignment wrapText="1"/>
      <protection/>
    </xf>
    <xf numFmtId="0" fontId="2" fillId="36" borderId="20" xfId="63" applyFont="1" applyFill="1" applyBorder="1" applyAlignment="1">
      <alignment horizontal="left" vertical="top" wrapText="1"/>
      <protection/>
    </xf>
    <xf numFmtId="0" fontId="0" fillId="36" borderId="20" xfId="63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center"/>
      <protection/>
    </xf>
    <xf numFmtId="0" fontId="0" fillId="36" borderId="20" xfId="63" applyFont="1" applyFill="1" applyBorder="1" applyAlignment="1">
      <alignment horizontal="left" vertical="top" wrapText="1"/>
      <protection/>
    </xf>
    <xf numFmtId="0" fontId="2" fillId="36" borderId="10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vertical="center" wrapText="1"/>
      <protection/>
    </xf>
    <xf numFmtId="0" fontId="0" fillId="36" borderId="0" xfId="62" applyFont="1" applyFill="1" applyBorder="1">
      <alignment/>
      <protection/>
    </xf>
    <xf numFmtId="0" fontId="0" fillId="36" borderId="0" xfId="62" applyFont="1" applyFill="1">
      <alignment/>
      <protection/>
    </xf>
    <xf numFmtId="0" fontId="2" fillId="36" borderId="21" xfId="62" applyFont="1" applyFill="1" applyBorder="1" applyAlignment="1">
      <alignment horizontal="center" vertical="center" wrapText="1"/>
      <protection/>
    </xf>
    <xf numFmtId="0" fontId="2" fillId="36" borderId="21" xfId="62" applyFont="1" applyFill="1" applyBorder="1" applyAlignment="1">
      <alignment vertical="center" wrapText="1"/>
      <protection/>
    </xf>
    <xf numFmtId="0" fontId="0" fillId="36" borderId="21" xfId="63" applyFont="1" applyFill="1" applyBorder="1" applyAlignment="1">
      <alignment vertical="center" wrapText="1"/>
      <protection/>
    </xf>
    <xf numFmtId="0" fontId="0" fillId="36" borderId="0" xfId="0" applyFont="1" applyFill="1" applyAlignment="1">
      <alignment vertical="center"/>
    </xf>
    <xf numFmtId="0" fontId="4" fillId="36" borderId="0" xfId="63" applyFont="1" applyFill="1" applyBorder="1" applyAlignment="1">
      <alignment horizontal="center" vertical="center"/>
      <protection/>
    </xf>
    <xf numFmtId="0" fontId="0" fillId="36" borderId="0" xfId="63" applyFont="1" applyFill="1" applyBorder="1" applyAlignment="1">
      <alignment horizontal="left" vertical="top" wrapText="1"/>
      <protection/>
    </xf>
    <xf numFmtId="0" fontId="0" fillId="36" borderId="0" xfId="63" applyFont="1" applyFill="1" applyBorder="1" applyAlignment="1">
      <alignment horizontal="center"/>
      <protection/>
    </xf>
    <xf numFmtId="0" fontId="4" fillId="36" borderId="0" xfId="63" applyFont="1" applyFill="1" applyBorder="1" applyAlignment="1">
      <alignment horizontal="center"/>
      <protection/>
    </xf>
    <xf numFmtId="0" fontId="4" fillId="36" borderId="0" xfId="63" applyFont="1" applyFill="1" applyBorder="1">
      <alignment/>
      <protection/>
    </xf>
    <xf numFmtId="0" fontId="1" fillId="36" borderId="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/>
    </xf>
    <xf numFmtId="2" fontId="4" fillId="36" borderId="0" xfId="63" applyNumberFormat="1" applyFont="1" applyFill="1" applyBorder="1">
      <alignment/>
      <protection/>
    </xf>
    <xf numFmtId="0" fontId="0" fillId="36" borderId="23" xfId="63" applyFont="1" applyFill="1" applyBorder="1" applyAlignment="1">
      <alignment horizontal="left" vertical="center" wrapText="1"/>
      <protection/>
    </xf>
    <xf numFmtId="0" fontId="2" fillId="36" borderId="0" xfId="63" applyFont="1" applyFill="1" applyBorder="1" applyAlignment="1">
      <alignment horizontal="center" vertical="center"/>
      <protection/>
    </xf>
    <xf numFmtId="0" fontId="0" fillId="36" borderId="0" xfId="62" applyFont="1" applyFill="1" applyBorder="1" applyAlignment="1">
      <alignment horizontal="left" vertical="top" wrapText="1"/>
      <protection/>
    </xf>
    <xf numFmtId="4" fontId="0" fillId="36" borderId="0" xfId="63" applyNumberFormat="1" applyFont="1" applyFill="1" applyBorder="1" applyAlignment="1">
      <alignment horizontal="right"/>
      <protection/>
    </xf>
    <xf numFmtId="4" fontId="4" fillId="36" borderId="0" xfId="63" applyNumberFormat="1" applyFont="1" applyFill="1" applyBorder="1" applyAlignment="1">
      <alignment horizontal="right"/>
      <protection/>
    </xf>
    <xf numFmtId="3" fontId="41" fillId="35" borderId="10" xfId="57" applyNumberFormat="1" applyFill="1" applyBorder="1">
      <alignment/>
      <protection/>
    </xf>
    <xf numFmtId="0" fontId="0" fillId="36" borderId="24" xfId="63" applyFont="1" applyFill="1" applyBorder="1" applyAlignment="1">
      <alignment horizontal="center"/>
      <protection/>
    </xf>
    <xf numFmtId="0" fontId="0" fillId="36" borderId="0" xfId="63" applyFont="1" applyFill="1" applyBorder="1">
      <alignment/>
      <protection/>
    </xf>
    <xf numFmtId="0" fontId="0" fillId="36" borderId="0" xfId="62" applyFont="1" applyFill="1" applyAlignment="1">
      <alignment horizontal="center" vertical="center"/>
      <protection/>
    </xf>
    <xf numFmtId="0" fontId="0" fillId="36" borderId="0" xfId="62" applyFont="1" applyFill="1" applyBorder="1" applyAlignment="1">
      <alignment vertical="center"/>
      <protection/>
    </xf>
    <xf numFmtId="0" fontId="0" fillId="36" borderId="0" xfId="62" applyFont="1" applyFill="1" applyAlignment="1">
      <alignment wrapText="1"/>
      <protection/>
    </xf>
    <xf numFmtId="0" fontId="0" fillId="36" borderId="0" xfId="62" applyFont="1" applyFill="1" applyAlignment="1">
      <alignment horizontal="center"/>
      <protection/>
    </xf>
    <xf numFmtId="0" fontId="0" fillId="36" borderId="0" xfId="62" applyFont="1" applyFill="1" applyBorder="1" applyAlignment="1">
      <alignment horizontal="center" vertical="center"/>
      <protection/>
    </xf>
    <xf numFmtId="0" fontId="0" fillId="36" borderId="0" xfId="62" applyFont="1" applyFill="1" applyBorder="1" applyAlignment="1">
      <alignment wrapText="1"/>
      <protection/>
    </xf>
    <xf numFmtId="0" fontId="0" fillId="36" borderId="25" xfId="62" applyFont="1" applyFill="1" applyBorder="1" applyAlignment="1">
      <alignment vertical="center" wrapText="1"/>
      <protection/>
    </xf>
    <xf numFmtId="0" fontId="0" fillId="36" borderId="20" xfId="62" applyFont="1" applyFill="1" applyBorder="1" applyAlignment="1">
      <alignment vertical="center" wrapText="1"/>
      <protection/>
    </xf>
    <xf numFmtId="0" fontId="2" fillId="35" borderId="21" xfId="63" applyFont="1" applyFill="1" applyBorder="1" applyAlignment="1">
      <alignment horizontal="center" vertical="center" wrapText="1"/>
      <protection/>
    </xf>
    <xf numFmtId="0" fontId="0" fillId="36" borderId="0" xfId="62" applyFont="1" applyFill="1" applyBorder="1" applyAlignment="1">
      <alignment/>
      <protection/>
    </xf>
    <xf numFmtId="0" fontId="0" fillId="35" borderId="0" xfId="62" applyFont="1" applyFill="1" applyBorder="1" applyAlignment="1">
      <alignment horizontal="center"/>
      <protection/>
    </xf>
    <xf numFmtId="0" fontId="0" fillId="35" borderId="0" xfId="62" applyFont="1" applyFill="1" applyBorder="1">
      <alignment/>
      <protection/>
    </xf>
    <xf numFmtId="0" fontId="0" fillId="35" borderId="0" xfId="63" applyFont="1" applyFill="1" applyBorder="1">
      <alignment/>
      <protection/>
    </xf>
    <xf numFmtId="0" fontId="0" fillId="35" borderId="0" xfId="62" applyFont="1" applyFill="1">
      <alignment/>
      <protection/>
    </xf>
    <xf numFmtId="0" fontId="4" fillId="36" borderId="10" xfId="0" applyFont="1" applyFill="1" applyBorder="1" applyAlignment="1">
      <alignment horizontal="center" vertical="center"/>
    </xf>
    <xf numFmtId="2" fontId="0" fillId="36" borderId="0" xfId="62" applyNumberFormat="1" applyFont="1" applyFill="1" applyBorder="1" applyAlignment="1">
      <alignment horizontal="center"/>
      <protection/>
    </xf>
    <xf numFmtId="4" fontId="3" fillId="36" borderId="10" xfId="0" applyNumberFormat="1" applyFont="1" applyFill="1" applyBorder="1" applyAlignment="1">
      <alignment horizontal="right"/>
    </xf>
    <xf numFmtId="4" fontId="4" fillId="36" borderId="21" xfId="63" applyNumberFormat="1" applyFont="1" applyFill="1" applyBorder="1" applyAlignment="1">
      <alignment horizontal="right"/>
      <protection/>
    </xf>
    <xf numFmtId="4" fontId="4" fillId="37" borderId="10" xfId="63" applyNumberFormat="1" applyFont="1" applyFill="1" applyBorder="1" applyAlignment="1">
      <alignment horizontal="right"/>
      <protection/>
    </xf>
    <xf numFmtId="4" fontId="4" fillId="37" borderId="10" xfId="63" applyNumberFormat="1" applyFont="1" applyFill="1" applyBorder="1" applyAlignment="1">
      <alignment horizontal="right"/>
      <protection/>
    </xf>
    <xf numFmtId="4" fontId="4" fillId="37" borderId="20" xfId="63" applyNumberFormat="1" applyFont="1" applyFill="1" applyBorder="1" applyAlignment="1">
      <alignment horizontal="right"/>
      <protection/>
    </xf>
    <xf numFmtId="4" fontId="3" fillId="37" borderId="10" xfId="62" applyNumberFormat="1" applyFont="1" applyFill="1" applyBorder="1" applyAlignment="1">
      <alignment horizontal="right" wrapText="1"/>
      <protection/>
    </xf>
    <xf numFmtId="3" fontId="4" fillId="37" borderId="10" xfId="63" applyNumberFormat="1" applyFont="1" applyFill="1" applyBorder="1" applyAlignment="1">
      <alignment horizontal="right"/>
      <protection/>
    </xf>
    <xf numFmtId="0" fontId="3" fillId="36" borderId="10" xfId="0" applyFont="1" applyFill="1" applyBorder="1" applyAlignment="1">
      <alignment horizontal="center" vertical="center"/>
    </xf>
    <xf numFmtId="0" fontId="18" fillId="0" borderId="24" xfId="63" applyFont="1" applyFill="1" applyBorder="1" applyAlignment="1">
      <alignment vertical="top" wrapText="1"/>
      <protection/>
    </xf>
    <xf numFmtId="0" fontId="4" fillId="36" borderId="25" xfId="63" applyFont="1" applyFill="1" applyBorder="1" applyAlignment="1">
      <alignment horizontal="center"/>
      <protection/>
    </xf>
    <xf numFmtId="4" fontId="3" fillId="36" borderId="25" xfId="63" applyNumberFormat="1" applyFont="1" applyFill="1" applyBorder="1" applyAlignment="1">
      <alignment horizontal="right"/>
      <protection/>
    </xf>
    <xf numFmtId="4" fontId="4" fillId="36" borderId="25" xfId="63" applyNumberFormat="1" applyFont="1" applyFill="1" applyBorder="1" applyAlignment="1">
      <alignment horizontal="right"/>
      <protection/>
    </xf>
    <xf numFmtId="4" fontId="4" fillId="36" borderId="25" xfId="63" applyNumberFormat="1" applyFont="1" applyFill="1" applyBorder="1" applyAlignment="1">
      <alignment horizontal="right"/>
      <protection/>
    </xf>
    <xf numFmtId="4" fontId="0" fillId="36" borderId="25" xfId="63" applyNumberFormat="1" applyFont="1" applyFill="1" applyBorder="1" applyAlignment="1">
      <alignment horizontal="right"/>
      <protection/>
    </xf>
    <xf numFmtId="4" fontId="4" fillId="36" borderId="25" xfId="0" applyNumberFormat="1" applyFont="1" applyFill="1" applyBorder="1" applyAlignment="1">
      <alignment horizontal="right"/>
    </xf>
    <xf numFmtId="4" fontId="3" fillId="36" borderId="25" xfId="0" applyNumberFormat="1" applyFont="1" applyFill="1" applyBorder="1" applyAlignment="1">
      <alignment horizontal="right"/>
    </xf>
    <xf numFmtId="4" fontId="4" fillId="36" borderId="26" xfId="63" applyNumberFormat="1" applyFont="1" applyFill="1" applyBorder="1" applyAlignment="1">
      <alignment horizontal="right"/>
      <protection/>
    </xf>
    <xf numFmtId="0" fontId="0" fillId="36" borderId="27" xfId="63" applyFont="1" applyFill="1" applyBorder="1" applyAlignment="1">
      <alignment horizontal="center"/>
      <protection/>
    </xf>
    <xf numFmtId="4" fontId="12" fillId="36" borderId="10" xfId="63" applyNumberFormat="1" applyFont="1" applyFill="1" applyBorder="1" applyAlignment="1">
      <alignment horizontal="right"/>
      <protection/>
    </xf>
    <xf numFmtId="4" fontId="4" fillId="36" borderId="10" xfId="62" applyNumberFormat="1" applyFont="1" applyFill="1" applyBorder="1" applyAlignment="1">
      <alignment horizontal="right" wrapText="1"/>
      <protection/>
    </xf>
    <xf numFmtId="4" fontId="4" fillId="36" borderId="10" xfId="0" applyNumberFormat="1" applyFont="1" applyFill="1" applyBorder="1" applyAlignment="1">
      <alignment horizontal="right"/>
    </xf>
    <xf numFmtId="4" fontId="3" fillId="36" borderId="10" xfId="63" applyNumberFormat="1" applyFont="1" applyFill="1" applyBorder="1" applyAlignment="1">
      <alignment horizontal="right"/>
      <protection/>
    </xf>
    <xf numFmtId="0" fontId="0" fillId="36" borderId="10" xfId="62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center" vertical="center" wrapText="1"/>
      <protection/>
    </xf>
    <xf numFmtId="0" fontId="2" fillId="36" borderId="28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3" fillId="36" borderId="0" xfId="0" applyFont="1" applyFill="1" applyAlignment="1">
      <alignment horizontal="center"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4" fillId="36" borderId="21" xfId="0" applyFont="1" applyFill="1" applyBorder="1" applyAlignment="1">
      <alignment horizontal="center" vertical="center"/>
    </xf>
    <xf numFmtId="0" fontId="0" fillId="36" borderId="0" xfId="62" applyFont="1" applyFill="1" applyBorder="1" applyAlignment="1">
      <alignment horizontal="center"/>
      <protection/>
    </xf>
    <xf numFmtId="0" fontId="0" fillId="36" borderId="22" xfId="63" applyFont="1" applyFill="1" applyBorder="1" applyAlignment="1">
      <alignment vertical="top" wrapText="1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center" vertical="center"/>
      <protection/>
    </xf>
    <xf numFmtId="0" fontId="2" fillId="36" borderId="26" xfId="63" applyFont="1" applyFill="1" applyBorder="1" applyAlignment="1">
      <alignment horizontal="center" vertical="center" wrapText="1"/>
      <protection/>
    </xf>
    <xf numFmtId="0" fontId="5" fillId="36" borderId="0" xfId="63" applyFont="1" applyFill="1" applyBorder="1" applyAlignment="1">
      <alignment horizontal="center" vertical="center" wrapText="1"/>
      <protection/>
    </xf>
    <xf numFmtId="0" fontId="2" fillId="36" borderId="29" xfId="63" applyFont="1" applyFill="1" applyBorder="1" applyAlignment="1">
      <alignment horizontal="center" vertical="center" wrapText="1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center" wrapText="1"/>
      <protection/>
    </xf>
    <xf numFmtId="0" fontId="0" fillId="36" borderId="10" xfId="63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vertical="top" wrapText="1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/>
    </xf>
    <xf numFmtId="4" fontId="4" fillId="35" borderId="25" xfId="0" applyNumberFormat="1" applyFont="1" applyFill="1" applyBorder="1" applyAlignment="1">
      <alignment horizontal="right"/>
    </xf>
    <xf numFmtId="4" fontId="4" fillId="35" borderId="10" xfId="63" applyNumberFormat="1" applyFont="1" applyFill="1" applyBorder="1" applyAlignment="1">
      <alignment horizontal="right"/>
      <protection/>
    </xf>
    <xf numFmtId="3" fontId="4" fillId="36" borderId="10" xfId="63" applyNumberFormat="1" applyFont="1" applyFill="1" applyBorder="1" applyAlignment="1">
      <alignment horizontal="right"/>
      <protection/>
    </xf>
    <xf numFmtId="4" fontId="4" fillId="36" borderId="10" xfId="63" applyNumberFormat="1" applyFont="1" applyFill="1" applyBorder="1" applyAlignment="1">
      <alignment/>
      <protection/>
    </xf>
    <xf numFmtId="4" fontId="4" fillId="36" borderId="10" xfId="63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/>
      <protection/>
    </xf>
    <xf numFmtId="4" fontId="4" fillId="0" borderId="20" xfId="63" applyNumberFormat="1" applyFont="1" applyFill="1" applyBorder="1" applyAlignment="1">
      <alignment horizontal="right"/>
      <protection/>
    </xf>
    <xf numFmtId="4" fontId="4" fillId="36" borderId="20" xfId="63" applyNumberFormat="1" applyFont="1" applyFill="1" applyBorder="1" applyAlignment="1">
      <alignment horizontal="right"/>
      <protection/>
    </xf>
    <xf numFmtId="4" fontId="3" fillId="36" borderId="20" xfId="63" applyNumberFormat="1" applyFont="1" applyFill="1" applyBorder="1" applyAlignment="1">
      <alignment horizontal="right"/>
      <protection/>
    </xf>
    <xf numFmtId="4" fontId="3" fillId="36" borderId="10" xfId="62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5" borderId="10" xfId="62" applyNumberFormat="1" applyFont="1" applyFill="1" applyBorder="1" applyAlignment="1">
      <alignment horizontal="right" wrapText="1"/>
      <protection/>
    </xf>
    <xf numFmtId="4" fontId="4" fillId="35" borderId="25" xfId="63" applyNumberFormat="1" applyFont="1" applyFill="1" applyBorder="1" applyAlignment="1">
      <alignment horizontal="right"/>
      <protection/>
    </xf>
    <xf numFmtId="0" fontId="2" fillId="35" borderId="21" xfId="62" applyFont="1" applyFill="1" applyBorder="1" applyAlignment="1">
      <alignment horizontal="center" vertical="center" wrapText="1"/>
      <protection/>
    </xf>
    <xf numFmtId="0" fontId="4" fillId="35" borderId="21" xfId="0" applyFont="1" applyFill="1" applyBorder="1" applyAlignment="1">
      <alignment horizontal="center" vertical="center"/>
    </xf>
    <xf numFmtId="4" fontId="3" fillId="35" borderId="21" xfId="63" applyNumberFormat="1" applyFont="1" applyFill="1" applyBorder="1" applyAlignment="1">
      <alignment horizontal="right"/>
      <protection/>
    </xf>
    <xf numFmtId="0" fontId="1" fillId="36" borderId="0" xfId="0" applyFont="1" applyFill="1" applyAlignment="1">
      <alignment horizontal="center"/>
    </xf>
    <xf numFmtId="4" fontId="4" fillId="36" borderId="21" xfId="0" applyNumberFormat="1" applyFont="1" applyFill="1" applyBorder="1" applyAlignment="1">
      <alignment horizontal="right"/>
    </xf>
    <xf numFmtId="0" fontId="1" fillId="38" borderId="0" xfId="63" applyFont="1" applyFill="1" applyBorder="1">
      <alignment/>
      <protection/>
    </xf>
    <xf numFmtId="0" fontId="3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3" fillId="38" borderId="0" xfId="63" applyFont="1" applyFill="1" applyBorder="1">
      <alignment/>
      <protection/>
    </xf>
    <xf numFmtId="0" fontId="0" fillId="38" borderId="10" xfId="63" applyFont="1" applyFill="1" applyBorder="1" applyAlignment="1">
      <alignment horizontal="center"/>
      <protection/>
    </xf>
    <xf numFmtId="4" fontId="3" fillId="38" borderId="10" xfId="63" applyNumberFormat="1" applyFont="1" applyFill="1" applyBorder="1" applyAlignment="1">
      <alignment horizontal="right"/>
      <protection/>
    </xf>
    <xf numFmtId="4" fontId="4" fillId="38" borderId="10" xfId="63" applyNumberFormat="1" applyFont="1" applyFill="1" applyBorder="1" applyAlignment="1">
      <alignment horizontal="right"/>
      <protection/>
    </xf>
    <xf numFmtId="3" fontId="4" fillId="38" borderId="10" xfId="63" applyNumberFormat="1" applyFont="1" applyFill="1" applyBorder="1" applyAlignment="1">
      <alignment horizontal="right"/>
      <protection/>
    </xf>
    <xf numFmtId="4" fontId="0" fillId="38" borderId="10" xfId="63" applyNumberFormat="1" applyFont="1" applyFill="1" applyBorder="1" applyAlignment="1">
      <alignment horizontal="right"/>
      <protection/>
    </xf>
    <xf numFmtId="4" fontId="4" fillId="38" borderId="20" xfId="63" applyNumberFormat="1" applyFont="1" applyFill="1" applyBorder="1" applyAlignment="1">
      <alignment horizontal="right"/>
      <protection/>
    </xf>
    <xf numFmtId="4" fontId="3" fillId="38" borderId="20" xfId="63" applyNumberFormat="1" applyFont="1" applyFill="1" applyBorder="1" applyAlignment="1">
      <alignment horizontal="right"/>
      <protection/>
    </xf>
    <xf numFmtId="4" fontId="3" fillId="38" borderId="10" xfId="62" applyNumberFormat="1" applyFont="1" applyFill="1" applyBorder="1" applyAlignment="1">
      <alignment horizontal="right" wrapText="1"/>
      <protection/>
    </xf>
    <xf numFmtId="4" fontId="4" fillId="38" borderId="10" xfId="0" applyNumberFormat="1" applyFont="1" applyFill="1" applyBorder="1" applyAlignment="1">
      <alignment horizontal="right"/>
    </xf>
    <xf numFmtId="4" fontId="4" fillId="38" borderId="10" xfId="62" applyNumberFormat="1" applyFont="1" applyFill="1" applyBorder="1" applyAlignment="1">
      <alignment horizontal="right" wrapText="1"/>
      <protection/>
    </xf>
    <xf numFmtId="4" fontId="3" fillId="38" borderId="21" xfId="63" applyNumberFormat="1" applyFont="1" applyFill="1" applyBorder="1" applyAlignment="1">
      <alignment horizontal="right"/>
      <protection/>
    </xf>
    <xf numFmtId="4" fontId="4" fillId="38" borderId="21" xfId="63" applyNumberFormat="1" applyFont="1" applyFill="1" applyBorder="1" applyAlignment="1">
      <alignment horizontal="right"/>
      <protection/>
    </xf>
    <xf numFmtId="0" fontId="4" fillId="38" borderId="0" xfId="63" applyFont="1" applyFill="1" applyBorder="1">
      <alignment/>
      <protection/>
    </xf>
    <xf numFmtId="0" fontId="1" fillId="38" borderId="0" xfId="0" applyFont="1" applyFill="1" applyBorder="1" applyAlignment="1">
      <alignment horizontal="left" vertical="top" wrapText="1"/>
    </xf>
    <xf numFmtId="2" fontId="0" fillId="38" borderId="0" xfId="63" applyNumberFormat="1" applyFont="1" applyFill="1" applyBorder="1">
      <alignment/>
      <protection/>
    </xf>
    <xf numFmtId="0" fontId="0" fillId="38" borderId="0" xfId="63" applyFont="1" applyFill="1" applyBorder="1">
      <alignment/>
      <protection/>
    </xf>
    <xf numFmtId="4" fontId="1" fillId="7" borderId="0" xfId="63" applyNumberFormat="1" applyFont="1" applyFill="1" applyBorder="1" applyAlignment="1">
      <alignment horizontal="left"/>
      <protection/>
    </xf>
    <xf numFmtId="4" fontId="3" fillId="7" borderId="0" xfId="0" applyNumberFormat="1" applyFont="1" applyFill="1" applyAlignment="1">
      <alignment/>
    </xf>
    <xf numFmtId="4" fontId="3" fillId="7" borderId="0" xfId="0" applyNumberFormat="1" applyFont="1" applyFill="1" applyAlignment="1">
      <alignment horizontal="left"/>
    </xf>
    <xf numFmtId="4" fontId="1" fillId="7" borderId="0" xfId="63" applyNumberFormat="1" applyFont="1" applyFill="1" applyBorder="1" applyAlignment="1">
      <alignment/>
      <protection/>
    </xf>
    <xf numFmtId="4" fontId="3" fillId="7" borderId="0" xfId="63" applyNumberFormat="1" applyFont="1" applyFill="1" applyBorder="1" applyAlignment="1">
      <alignment/>
      <protection/>
    </xf>
    <xf numFmtId="4" fontId="2" fillId="7" borderId="30" xfId="63" applyNumberFormat="1" applyFont="1" applyFill="1" applyBorder="1" applyAlignment="1">
      <alignment horizontal="center"/>
      <protection/>
    </xf>
    <xf numFmtId="4" fontId="2" fillId="7" borderId="31" xfId="63" applyNumberFormat="1" applyFont="1" applyFill="1" applyBorder="1" applyAlignment="1">
      <alignment horizontal="center"/>
      <protection/>
    </xf>
    <xf numFmtId="4" fontId="2" fillId="7" borderId="21" xfId="63" applyNumberFormat="1" applyFont="1" applyFill="1" applyBorder="1" applyAlignment="1">
      <alignment horizontal="center" wrapText="1"/>
      <protection/>
    </xf>
    <xf numFmtId="4" fontId="4" fillId="7" borderId="10" xfId="63" applyNumberFormat="1" applyFont="1" applyFill="1" applyBorder="1" applyAlignment="1">
      <alignment horizontal="center"/>
      <protection/>
    </xf>
    <xf numFmtId="4" fontId="3" fillId="7" borderId="10" xfId="63" applyNumberFormat="1" applyFont="1" applyFill="1" applyBorder="1" applyAlignment="1">
      <alignment horizontal="right"/>
      <protection/>
    </xf>
    <xf numFmtId="4" fontId="4" fillId="7" borderId="10" xfId="63" applyNumberFormat="1" applyFont="1" applyFill="1" applyBorder="1" applyAlignment="1">
      <alignment horizontal="right"/>
      <protection/>
    </xf>
    <xf numFmtId="3" fontId="4" fillId="7" borderId="10" xfId="63" applyNumberFormat="1" applyFont="1" applyFill="1" applyBorder="1" applyAlignment="1">
      <alignment horizontal="right"/>
      <protection/>
    </xf>
    <xf numFmtId="4" fontId="4" fillId="7" borderId="25" xfId="63" applyNumberFormat="1" applyFont="1" applyFill="1" applyBorder="1" applyAlignment="1">
      <alignment horizontal="right"/>
      <protection/>
    </xf>
    <xf numFmtId="4" fontId="4" fillId="7" borderId="20" xfId="63" applyNumberFormat="1" applyFont="1" applyFill="1" applyBorder="1" applyAlignment="1">
      <alignment horizontal="right"/>
      <protection/>
    </xf>
    <xf numFmtId="4" fontId="3" fillId="7" borderId="20" xfId="63" applyNumberFormat="1" applyFont="1" applyFill="1" applyBorder="1" applyAlignment="1">
      <alignment horizontal="right"/>
      <protection/>
    </xf>
    <xf numFmtId="4" fontId="3" fillId="7" borderId="20" xfId="63" applyNumberFormat="1" applyFont="1" applyFill="1" applyBorder="1" applyAlignment="1">
      <alignment horizontal="right"/>
      <protection/>
    </xf>
    <xf numFmtId="4" fontId="3" fillId="7" borderId="10" xfId="62" applyNumberFormat="1" applyFont="1" applyFill="1" applyBorder="1" applyAlignment="1">
      <alignment horizontal="right" wrapText="1"/>
      <protection/>
    </xf>
    <xf numFmtId="4" fontId="4" fillId="7" borderId="10" xfId="0" applyNumberFormat="1" applyFont="1" applyFill="1" applyBorder="1" applyAlignment="1">
      <alignment horizontal="right"/>
    </xf>
    <xf numFmtId="4" fontId="4" fillId="7" borderId="10" xfId="62" applyNumberFormat="1" applyFont="1" applyFill="1" applyBorder="1" applyAlignment="1">
      <alignment horizontal="right" wrapText="1"/>
      <protection/>
    </xf>
    <xf numFmtId="4" fontId="3" fillId="7" borderId="21" xfId="63" applyNumberFormat="1" applyFont="1" applyFill="1" applyBorder="1" applyAlignment="1">
      <alignment horizontal="right"/>
      <protection/>
    </xf>
    <xf numFmtId="4" fontId="4" fillId="7" borderId="21" xfId="63" applyNumberFormat="1" applyFont="1" applyFill="1" applyBorder="1" applyAlignment="1">
      <alignment horizontal="right"/>
      <protection/>
    </xf>
    <xf numFmtId="4" fontId="4" fillId="7" borderId="21" xfId="0" applyNumberFormat="1" applyFont="1" applyFill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3" fontId="9" fillId="7" borderId="10" xfId="63" applyNumberFormat="1" applyFont="1" applyFill="1" applyBorder="1" applyAlignment="1">
      <alignment horizontal="right" vertical="center"/>
      <protection/>
    </xf>
    <xf numFmtId="4" fontId="4" fillId="7" borderId="10" xfId="63" applyNumberFormat="1" applyFont="1" applyFill="1" applyBorder="1" applyAlignment="1">
      <alignment horizontal="right"/>
      <protection/>
    </xf>
    <xf numFmtId="4" fontId="4" fillId="7" borderId="0" xfId="63" applyNumberFormat="1" applyFont="1" applyFill="1" applyBorder="1" applyAlignment="1">
      <alignment horizontal="center"/>
      <protection/>
    </xf>
    <xf numFmtId="4" fontId="1" fillId="7" borderId="0" xfId="0" applyNumberFormat="1" applyFont="1" applyFill="1" applyBorder="1" applyAlignment="1">
      <alignment horizontal="left" wrapText="1"/>
    </xf>
    <xf numFmtId="4" fontId="0" fillId="7" borderId="0" xfId="63" applyNumberFormat="1" applyFont="1" applyFill="1" applyBorder="1" applyAlignment="1">
      <alignment/>
      <protection/>
    </xf>
    <xf numFmtId="0" fontId="3" fillId="37" borderId="0" xfId="0" applyFont="1" applyFill="1" applyAlignment="1">
      <alignment/>
    </xf>
    <xf numFmtId="0" fontId="1" fillId="37" borderId="0" xfId="63" applyFont="1" applyFill="1" applyBorder="1">
      <alignment/>
      <protection/>
    </xf>
    <xf numFmtId="0" fontId="3" fillId="37" borderId="0" xfId="63" applyFont="1" applyFill="1" applyBorder="1">
      <alignment/>
      <protection/>
    </xf>
    <xf numFmtId="0" fontId="2" fillId="37" borderId="21" xfId="63" applyFont="1" applyFill="1" applyBorder="1" applyAlignment="1">
      <alignment horizontal="center" vertical="center" wrapText="1"/>
      <protection/>
    </xf>
    <xf numFmtId="0" fontId="4" fillId="37" borderId="10" xfId="63" applyFont="1" applyFill="1" applyBorder="1" applyAlignment="1">
      <alignment horizontal="center"/>
      <protection/>
    </xf>
    <xf numFmtId="4" fontId="3" fillId="37" borderId="10" xfId="63" applyNumberFormat="1" applyFont="1" applyFill="1" applyBorder="1" applyAlignment="1">
      <alignment horizontal="right"/>
      <protection/>
    </xf>
    <xf numFmtId="4" fontId="3" fillId="37" borderId="20" xfId="63" applyNumberFormat="1" applyFont="1" applyFill="1" applyBorder="1" applyAlignment="1">
      <alignment horizontal="right"/>
      <protection/>
    </xf>
    <xf numFmtId="4" fontId="4" fillId="37" borderId="10" xfId="0" applyNumberFormat="1" applyFont="1" applyFill="1" applyBorder="1" applyAlignment="1">
      <alignment horizontal="right"/>
    </xf>
    <xf numFmtId="4" fontId="4" fillId="37" borderId="10" xfId="62" applyNumberFormat="1" applyFont="1" applyFill="1" applyBorder="1" applyAlignment="1">
      <alignment horizontal="right" wrapText="1"/>
      <protection/>
    </xf>
    <xf numFmtId="4" fontId="3" fillId="37" borderId="21" xfId="63" applyNumberFormat="1" applyFont="1" applyFill="1" applyBorder="1" applyAlignment="1">
      <alignment horizontal="right"/>
      <protection/>
    </xf>
    <xf numFmtId="4" fontId="4" fillId="37" borderId="21" xfId="63" applyNumberFormat="1" applyFont="1" applyFill="1" applyBorder="1" applyAlignment="1">
      <alignment horizontal="right"/>
      <protection/>
    </xf>
    <xf numFmtId="0" fontId="4" fillId="37" borderId="0" xfId="63" applyFont="1" applyFill="1" applyBorder="1" applyAlignment="1">
      <alignment horizontal="center"/>
      <protection/>
    </xf>
    <xf numFmtId="0" fontId="1" fillId="37" borderId="0" xfId="0" applyFont="1" applyFill="1" applyBorder="1" applyAlignment="1">
      <alignment horizontal="left" vertical="top" wrapText="1"/>
    </xf>
    <xf numFmtId="2" fontId="0" fillId="37" borderId="0" xfId="63" applyNumberFormat="1" applyFont="1" applyFill="1" applyBorder="1">
      <alignment/>
      <protection/>
    </xf>
    <xf numFmtId="0" fontId="0" fillId="37" borderId="0" xfId="63" applyFont="1" applyFill="1" applyBorder="1">
      <alignment/>
      <protection/>
    </xf>
    <xf numFmtId="4" fontId="4" fillId="39" borderId="10" xfId="63" applyNumberFormat="1" applyFont="1" applyFill="1" applyBorder="1" applyAlignment="1">
      <alignment horizontal="right"/>
      <protection/>
    </xf>
    <xf numFmtId="0" fontId="0" fillId="36" borderId="10" xfId="62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4" fillId="35" borderId="21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0" fillId="36" borderId="0" xfId="62" applyFont="1" applyFill="1" applyBorder="1" applyAlignment="1">
      <alignment horizontal="center"/>
      <protection/>
    </xf>
    <xf numFmtId="0" fontId="0" fillId="36" borderId="22" xfId="63" applyFont="1" applyFill="1" applyBorder="1" applyAlignment="1">
      <alignment vertical="top" wrapText="1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center" vertical="center"/>
      <protection/>
    </xf>
    <xf numFmtId="0" fontId="5" fillId="36" borderId="0" xfId="63" applyFont="1" applyFill="1" applyBorder="1" applyAlignment="1">
      <alignment horizontal="center" vertical="center" wrapText="1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center" wrapText="1"/>
      <protection/>
    </xf>
    <xf numFmtId="0" fontId="0" fillId="36" borderId="10" xfId="63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vertical="top" wrapText="1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0" fillId="36" borderId="0" xfId="62" applyFont="1" applyFill="1" applyBorder="1" applyAlignment="1">
      <alignment horizontal="center"/>
      <protection/>
    </xf>
    <xf numFmtId="0" fontId="3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4" fontId="4" fillId="35" borderId="10" xfId="63" applyNumberFormat="1" applyFont="1" applyFill="1" applyBorder="1" applyAlignment="1">
      <alignment horizontal="right"/>
      <protection/>
    </xf>
    <xf numFmtId="0" fontId="4" fillId="34" borderId="10" xfId="63" applyFont="1" applyFill="1" applyBorder="1" applyAlignment="1">
      <alignment horizontal="center"/>
      <protection/>
    </xf>
    <xf numFmtId="4" fontId="3" fillId="34" borderId="10" xfId="63" applyNumberFormat="1" applyFont="1" applyFill="1" applyBorder="1" applyAlignment="1">
      <alignment horizontal="right"/>
      <protection/>
    </xf>
    <xf numFmtId="4" fontId="4" fillId="34" borderId="10" xfId="63" applyNumberFormat="1" applyFont="1" applyFill="1" applyBorder="1" applyAlignment="1">
      <alignment horizontal="right"/>
      <protection/>
    </xf>
    <xf numFmtId="4" fontId="4" fillId="34" borderId="10" xfId="63" applyNumberFormat="1" applyFont="1" applyFill="1" applyBorder="1" applyAlignment="1">
      <alignment horizontal="right"/>
      <protection/>
    </xf>
    <xf numFmtId="4" fontId="4" fillId="34" borderId="25" xfId="63" applyNumberFormat="1" applyFont="1" applyFill="1" applyBorder="1" applyAlignment="1">
      <alignment horizontal="right"/>
      <protection/>
    </xf>
    <xf numFmtId="4" fontId="4" fillId="34" borderId="20" xfId="63" applyNumberFormat="1" applyFont="1" applyFill="1" applyBorder="1" applyAlignment="1">
      <alignment horizontal="right"/>
      <protection/>
    </xf>
    <xf numFmtId="4" fontId="3" fillId="34" borderId="20" xfId="63" applyNumberFormat="1" applyFont="1" applyFill="1" applyBorder="1" applyAlignment="1">
      <alignment horizontal="right"/>
      <protection/>
    </xf>
    <xf numFmtId="4" fontId="3" fillId="34" borderId="10" xfId="62" applyNumberFormat="1" applyFont="1" applyFill="1" applyBorder="1" applyAlignment="1">
      <alignment horizontal="right" wrapText="1"/>
      <protection/>
    </xf>
    <xf numFmtId="4" fontId="4" fillId="34" borderId="10" xfId="0" applyNumberFormat="1" applyFont="1" applyFill="1" applyBorder="1" applyAlignment="1">
      <alignment horizontal="right"/>
    </xf>
    <xf numFmtId="4" fontId="4" fillId="34" borderId="10" xfId="62" applyNumberFormat="1" applyFont="1" applyFill="1" applyBorder="1" applyAlignment="1">
      <alignment horizontal="right" wrapText="1"/>
      <protection/>
    </xf>
    <xf numFmtId="4" fontId="3" fillId="34" borderId="21" xfId="63" applyNumberFormat="1" applyFont="1" applyFill="1" applyBorder="1" applyAlignment="1">
      <alignment horizontal="right"/>
      <protection/>
    </xf>
    <xf numFmtId="4" fontId="4" fillId="34" borderId="21" xfId="63" applyNumberFormat="1" applyFont="1" applyFill="1" applyBorder="1" applyAlignment="1">
      <alignment horizontal="right"/>
      <protection/>
    </xf>
    <xf numFmtId="3" fontId="4" fillId="34" borderId="10" xfId="63" applyNumberFormat="1" applyFont="1" applyFill="1" applyBorder="1" applyAlignment="1">
      <alignment horizontal="right"/>
      <protection/>
    </xf>
    <xf numFmtId="0" fontId="4" fillId="34" borderId="0" xfId="63" applyFont="1" applyFill="1" applyBorder="1">
      <alignment/>
      <protection/>
    </xf>
    <xf numFmtId="0" fontId="2" fillId="2" borderId="21" xfId="63" applyFont="1" applyFill="1" applyBorder="1" applyAlignment="1">
      <alignment horizontal="center" vertical="center" wrapText="1"/>
      <protection/>
    </xf>
    <xf numFmtId="0" fontId="4" fillId="2" borderId="10" xfId="63" applyFont="1" applyFill="1" applyBorder="1" applyAlignment="1">
      <alignment horizontal="center"/>
      <protection/>
    </xf>
    <xf numFmtId="4" fontId="3" fillId="2" borderId="10" xfId="63" applyNumberFormat="1" applyFont="1" applyFill="1" applyBorder="1" applyAlignment="1">
      <alignment horizontal="right"/>
      <protection/>
    </xf>
    <xf numFmtId="4" fontId="4" fillId="2" borderId="10" xfId="63" applyNumberFormat="1" applyFont="1" applyFill="1" applyBorder="1" applyAlignment="1">
      <alignment horizontal="right"/>
      <protection/>
    </xf>
    <xf numFmtId="4" fontId="4" fillId="2" borderId="10" xfId="63" applyNumberFormat="1" applyFont="1" applyFill="1" applyBorder="1" applyAlignment="1">
      <alignment horizontal="right"/>
      <protection/>
    </xf>
    <xf numFmtId="4" fontId="4" fillId="2" borderId="20" xfId="63" applyNumberFormat="1" applyFont="1" applyFill="1" applyBorder="1" applyAlignment="1">
      <alignment horizontal="right"/>
      <protection/>
    </xf>
    <xf numFmtId="4" fontId="3" fillId="2" borderId="20" xfId="63" applyNumberFormat="1" applyFont="1" applyFill="1" applyBorder="1" applyAlignment="1">
      <alignment horizontal="right"/>
      <protection/>
    </xf>
    <xf numFmtId="4" fontId="3" fillId="2" borderId="10" xfId="62" applyNumberFormat="1" applyFont="1" applyFill="1" applyBorder="1" applyAlignment="1">
      <alignment horizontal="right" wrapText="1"/>
      <protection/>
    </xf>
    <xf numFmtId="4" fontId="4" fillId="2" borderId="10" xfId="0" applyNumberFormat="1" applyFont="1" applyFill="1" applyBorder="1" applyAlignment="1">
      <alignment horizontal="right"/>
    </xf>
    <xf numFmtId="4" fontId="4" fillId="2" borderId="10" xfId="62" applyNumberFormat="1" applyFont="1" applyFill="1" applyBorder="1" applyAlignment="1">
      <alignment horizontal="right" wrapText="1"/>
      <protection/>
    </xf>
    <xf numFmtId="4" fontId="3" fillId="2" borderId="21" xfId="63" applyNumberFormat="1" applyFont="1" applyFill="1" applyBorder="1" applyAlignment="1">
      <alignment horizontal="right"/>
      <protection/>
    </xf>
    <xf numFmtId="4" fontId="4" fillId="2" borderId="21" xfId="63" applyNumberFormat="1" applyFont="1" applyFill="1" applyBorder="1" applyAlignment="1">
      <alignment horizontal="right"/>
      <protection/>
    </xf>
    <xf numFmtId="3" fontId="4" fillId="2" borderId="10" xfId="63" applyNumberFormat="1" applyFont="1" applyFill="1" applyBorder="1" applyAlignment="1">
      <alignment horizontal="right"/>
      <protection/>
    </xf>
    <xf numFmtId="0" fontId="0" fillId="2" borderId="0" xfId="63" applyFont="1" applyFill="1" applyBorder="1">
      <alignment/>
      <protection/>
    </xf>
    <xf numFmtId="0" fontId="0" fillId="5" borderId="10" xfId="63" applyFont="1" applyFill="1" applyBorder="1" applyAlignment="1">
      <alignment horizontal="center"/>
      <protection/>
    </xf>
    <xf numFmtId="4" fontId="3" fillId="5" borderId="10" xfId="63" applyNumberFormat="1" applyFont="1" applyFill="1" applyBorder="1" applyAlignment="1">
      <alignment horizontal="right"/>
      <protection/>
    </xf>
    <xf numFmtId="4" fontId="4" fillId="5" borderId="10" xfId="63" applyNumberFormat="1" applyFont="1" applyFill="1" applyBorder="1" applyAlignment="1">
      <alignment horizontal="right"/>
      <protection/>
    </xf>
    <xf numFmtId="4" fontId="0" fillId="5" borderId="10" xfId="63" applyNumberFormat="1" applyFont="1" applyFill="1" applyBorder="1" applyAlignment="1">
      <alignment horizontal="right"/>
      <protection/>
    </xf>
    <xf numFmtId="4" fontId="4" fillId="5" borderId="10" xfId="63" applyNumberFormat="1" applyFont="1" applyFill="1" applyBorder="1" applyAlignment="1">
      <alignment horizontal="right"/>
      <protection/>
    </xf>
    <xf numFmtId="4" fontId="4" fillId="5" borderId="20" xfId="63" applyNumberFormat="1" applyFont="1" applyFill="1" applyBorder="1" applyAlignment="1">
      <alignment horizontal="right"/>
      <protection/>
    </xf>
    <xf numFmtId="4" fontId="3" fillId="5" borderId="20" xfId="63" applyNumberFormat="1" applyFont="1" applyFill="1" applyBorder="1" applyAlignment="1">
      <alignment horizontal="right"/>
      <protection/>
    </xf>
    <xf numFmtId="4" fontId="3" fillId="5" borderId="10" xfId="62" applyNumberFormat="1" applyFont="1" applyFill="1" applyBorder="1" applyAlignment="1">
      <alignment horizontal="right" wrapText="1"/>
      <protection/>
    </xf>
    <xf numFmtId="4" fontId="4" fillId="5" borderId="10" xfId="0" applyNumberFormat="1" applyFont="1" applyFill="1" applyBorder="1" applyAlignment="1">
      <alignment horizontal="right"/>
    </xf>
    <xf numFmtId="4" fontId="4" fillId="5" borderId="10" xfId="62" applyNumberFormat="1" applyFont="1" applyFill="1" applyBorder="1" applyAlignment="1">
      <alignment horizontal="right" wrapText="1"/>
      <protection/>
    </xf>
    <xf numFmtId="4" fontId="3" fillId="5" borderId="21" xfId="63" applyNumberFormat="1" applyFont="1" applyFill="1" applyBorder="1" applyAlignment="1">
      <alignment horizontal="right"/>
      <protection/>
    </xf>
    <xf numFmtId="4" fontId="4" fillId="5" borderId="21" xfId="63" applyNumberFormat="1" applyFont="1" applyFill="1" applyBorder="1" applyAlignment="1">
      <alignment horizontal="right"/>
      <protection/>
    </xf>
    <xf numFmtId="3" fontId="4" fillId="5" borderId="10" xfId="63" applyNumberFormat="1" applyFont="1" applyFill="1" applyBorder="1" applyAlignment="1">
      <alignment horizontal="right"/>
      <protection/>
    </xf>
    <xf numFmtId="0" fontId="0" fillId="5" borderId="0" xfId="63" applyFont="1" applyFill="1" applyBorder="1">
      <alignment/>
      <protection/>
    </xf>
    <xf numFmtId="4" fontId="0" fillId="36" borderId="0" xfId="62" applyNumberFormat="1" applyFont="1" applyFill="1" applyBorder="1" applyAlignment="1">
      <alignment horizontal="center"/>
      <protection/>
    </xf>
    <xf numFmtId="0" fontId="59" fillId="36" borderId="0" xfId="62" applyFont="1" applyFill="1" applyBorder="1" applyAlignment="1">
      <alignment horizontal="center"/>
      <protection/>
    </xf>
    <xf numFmtId="2" fontId="0" fillId="36" borderId="0" xfId="62" applyNumberFormat="1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0" fillId="40" borderId="0" xfId="62" applyFont="1" applyFill="1" applyBorder="1" applyAlignment="1">
      <alignment vertical="top" wrapText="1"/>
      <protection/>
    </xf>
    <xf numFmtId="2" fontId="0" fillId="40" borderId="0" xfId="62" applyNumberFormat="1" applyFont="1" applyFill="1" applyBorder="1" applyAlignment="1">
      <alignment vertical="top" wrapText="1"/>
      <protection/>
    </xf>
    <xf numFmtId="4" fontId="4" fillId="40" borderId="10" xfId="63" applyNumberFormat="1" applyFont="1" applyFill="1" applyBorder="1" applyAlignment="1">
      <alignment horizontal="right"/>
      <protection/>
    </xf>
    <xf numFmtId="4" fontId="4" fillId="40" borderId="25" xfId="63" applyNumberFormat="1" applyFont="1" applyFill="1" applyBorder="1" applyAlignment="1">
      <alignment horizontal="right"/>
      <protection/>
    </xf>
    <xf numFmtId="4" fontId="3" fillId="40" borderId="25" xfId="63" applyNumberFormat="1" applyFont="1" applyFill="1" applyBorder="1" applyAlignment="1">
      <alignment horizontal="right"/>
      <protection/>
    </xf>
    <xf numFmtId="4" fontId="3" fillId="35" borderId="10" xfId="63" applyNumberFormat="1" applyFont="1" applyFill="1" applyBorder="1" applyAlignment="1">
      <alignment horizontal="right"/>
      <protection/>
    </xf>
    <xf numFmtId="0" fontId="18" fillId="36" borderId="24" xfId="63" applyFont="1" applyFill="1" applyBorder="1" applyAlignment="1">
      <alignment vertical="top" wrapText="1"/>
      <protection/>
    </xf>
    <xf numFmtId="4" fontId="4" fillId="35" borderId="26" xfId="63" applyNumberFormat="1" applyFont="1" applyFill="1" applyBorder="1" applyAlignment="1">
      <alignment horizontal="right"/>
      <protection/>
    </xf>
    <xf numFmtId="0" fontId="2" fillId="35" borderId="10" xfId="62" applyFont="1" applyFill="1" applyBorder="1" applyAlignment="1">
      <alignment horizontal="left" vertical="top" wrapText="1"/>
      <protection/>
    </xf>
    <xf numFmtId="0" fontId="0" fillId="35" borderId="10" xfId="63" applyFont="1" applyFill="1" applyBorder="1" applyAlignment="1">
      <alignment horizontal="left" vertical="center" wrapText="1"/>
      <protection/>
    </xf>
    <xf numFmtId="4" fontId="4" fillId="35" borderId="20" xfId="63" applyNumberFormat="1" applyFont="1" applyFill="1" applyBorder="1" applyAlignment="1">
      <alignment horizontal="right"/>
      <protection/>
    </xf>
    <xf numFmtId="0" fontId="0" fillId="36" borderId="10" xfId="62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center" vertical="center" wrapText="1"/>
      <protection/>
    </xf>
    <xf numFmtId="0" fontId="0" fillId="36" borderId="0" xfId="62" applyFont="1" applyFill="1" applyBorder="1" applyAlignment="1">
      <alignment horizontal="center" wrapText="1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3" fillId="36" borderId="0" xfId="0" applyFont="1" applyFill="1" applyAlignment="1">
      <alignment horizontal="center"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0" fillId="36" borderId="0" xfId="62" applyFont="1" applyFill="1" applyBorder="1" applyAlignment="1">
      <alignment horizontal="center"/>
      <protection/>
    </xf>
    <xf numFmtId="0" fontId="0" fillId="36" borderId="22" xfId="63" applyFont="1" applyFill="1" applyBorder="1" applyAlignment="1">
      <alignment vertical="top" wrapText="1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center" vertical="center"/>
      <protection/>
    </xf>
    <xf numFmtId="0" fontId="5" fillId="36" borderId="0" xfId="63" applyFont="1" applyFill="1" applyBorder="1" applyAlignment="1">
      <alignment horizontal="center" vertical="center" wrapText="1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vertical="top" wrapText="1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1" fillId="36" borderId="0" xfId="0" applyFont="1" applyFill="1" applyAlignment="1">
      <alignment horizontal="center"/>
    </xf>
    <xf numFmtId="0" fontId="0" fillId="36" borderId="10" xfId="62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center" vertical="center" wrapText="1"/>
      <protection/>
    </xf>
    <xf numFmtId="0" fontId="5" fillId="36" borderId="0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0" fillId="36" borderId="0" xfId="62" applyFont="1" applyFill="1" applyBorder="1" applyAlignment="1">
      <alignment horizontal="center"/>
      <protection/>
    </xf>
    <xf numFmtId="0" fontId="0" fillId="36" borderId="22" xfId="63" applyFont="1" applyFill="1" applyBorder="1" applyAlignment="1">
      <alignment vertical="top" wrapText="1"/>
      <protection/>
    </xf>
    <xf numFmtId="0" fontId="3" fillId="36" borderId="0" xfId="0" applyFont="1" applyFill="1" applyAlignment="1">
      <alignment horizontal="center"/>
    </xf>
    <xf numFmtId="0" fontId="0" fillId="36" borderId="0" xfId="62" applyFont="1" applyFill="1" applyBorder="1" applyAlignment="1">
      <alignment horizontal="center" wrapText="1"/>
      <protection/>
    </xf>
    <xf numFmtId="0" fontId="0" fillId="36" borderId="10" xfId="63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1" fillId="36" borderId="0" xfId="0" applyFont="1" applyFill="1" applyAlignment="1">
      <alignment horizontal="center"/>
    </xf>
    <xf numFmtId="0" fontId="2" fillId="36" borderId="10" xfId="62" applyFont="1" applyFill="1" applyBorder="1" applyAlignment="1">
      <alignment horizontal="left" vertical="top" wrapText="1"/>
      <protection/>
    </xf>
    <xf numFmtId="0" fontId="0" fillId="36" borderId="10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vertical="top" wrapText="1"/>
      <protection/>
    </xf>
    <xf numFmtId="4" fontId="4" fillId="35" borderId="25" xfId="63" applyNumberFormat="1" applyFont="1" applyFill="1" applyBorder="1" applyAlignment="1">
      <alignment horizontal="right"/>
      <protection/>
    </xf>
    <xf numFmtId="4" fontId="4" fillId="35" borderId="20" xfId="63" applyNumberFormat="1" applyFont="1" applyFill="1" applyBorder="1" applyAlignment="1">
      <alignment horizontal="right"/>
      <protection/>
    </xf>
    <xf numFmtId="4" fontId="3" fillId="35" borderId="20" xfId="63" applyNumberFormat="1" applyFont="1" applyFill="1" applyBorder="1" applyAlignment="1">
      <alignment horizontal="right"/>
      <protection/>
    </xf>
    <xf numFmtId="4" fontId="3" fillId="35" borderId="10" xfId="62" applyNumberFormat="1" applyFont="1" applyFill="1" applyBorder="1" applyAlignment="1">
      <alignment horizontal="right" wrapText="1"/>
      <protection/>
    </xf>
    <xf numFmtId="0" fontId="18" fillId="36" borderId="24" xfId="63" applyFont="1" applyFill="1" applyBorder="1" applyAlignment="1">
      <alignment horizontal="center"/>
      <protection/>
    </xf>
    <xf numFmtId="4" fontId="4" fillId="38" borderId="10" xfId="63" applyNumberFormat="1" applyFont="1" applyFill="1" applyBorder="1" applyAlignment="1">
      <alignment horizontal="right"/>
      <protection/>
    </xf>
    <xf numFmtId="4" fontId="4" fillId="38" borderId="25" xfId="63" applyNumberFormat="1" applyFont="1" applyFill="1" applyBorder="1" applyAlignment="1">
      <alignment horizontal="right"/>
      <protection/>
    </xf>
    <xf numFmtId="0" fontId="0" fillId="36" borderId="10" xfId="63" applyFont="1" applyFill="1" applyBorder="1" applyAlignment="1">
      <alignment horizontal="center" vertical="center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vertical="top" wrapText="1"/>
      <protection/>
    </xf>
    <xf numFmtId="0" fontId="3" fillId="36" borderId="0" xfId="0" applyFont="1" applyFill="1" applyAlignment="1">
      <alignment horizontal="center"/>
    </xf>
    <xf numFmtId="0" fontId="0" fillId="36" borderId="10" xfId="63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0" fillId="36" borderId="10" xfId="63" applyFont="1" applyFill="1" applyBorder="1">
      <alignment/>
      <protection/>
    </xf>
    <xf numFmtId="0" fontId="0" fillId="36" borderId="10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vertical="top" wrapText="1"/>
      <protection/>
    </xf>
    <xf numFmtId="4" fontId="60" fillId="36" borderId="0" xfId="0" applyNumberFormat="1" applyFont="1" applyFill="1" applyBorder="1" applyAlignment="1">
      <alignment horizontal="right"/>
    </xf>
    <xf numFmtId="4" fontId="60" fillId="36" borderId="25" xfId="0" applyNumberFormat="1" applyFont="1" applyFill="1" applyBorder="1" applyAlignment="1">
      <alignment horizontal="right"/>
    </xf>
    <xf numFmtId="4" fontId="60" fillId="36" borderId="25" xfId="0" applyNumberFormat="1" applyFont="1" applyFill="1" applyBorder="1" applyAlignment="1">
      <alignment horizontal="right" vertical="center"/>
    </xf>
    <xf numFmtId="4" fontId="4" fillId="36" borderId="32" xfId="63" applyNumberFormat="1" applyFont="1" applyFill="1" applyBorder="1" applyAlignment="1">
      <alignment horizontal="right"/>
      <protection/>
    </xf>
    <xf numFmtId="3" fontId="0" fillId="36" borderId="10" xfId="63" applyNumberFormat="1" applyFont="1" applyFill="1" applyBorder="1">
      <alignment/>
      <protection/>
    </xf>
    <xf numFmtId="0" fontId="59" fillId="36" borderId="0" xfId="63" applyFont="1" applyFill="1" applyBorder="1">
      <alignment/>
      <protection/>
    </xf>
    <xf numFmtId="4" fontId="60" fillId="35" borderId="11" xfId="0" applyNumberFormat="1" applyFont="1" applyFill="1" applyBorder="1" applyAlignment="1">
      <alignment horizontal="right"/>
    </xf>
    <xf numFmtId="4" fontId="60" fillId="35" borderId="10" xfId="0" applyNumberFormat="1" applyFont="1" applyFill="1" applyBorder="1" applyAlignment="1">
      <alignment horizontal="right"/>
    </xf>
    <xf numFmtId="4" fontId="60" fillId="35" borderId="10" xfId="0" applyNumberFormat="1" applyFont="1" applyFill="1" applyBorder="1" applyAlignment="1">
      <alignment horizontal="right" vertical="center"/>
    </xf>
    <xf numFmtId="4" fontId="4" fillId="35" borderId="21" xfId="63" applyNumberFormat="1" applyFont="1" applyFill="1" applyBorder="1" applyAlignment="1">
      <alignment horizontal="right"/>
      <protection/>
    </xf>
    <xf numFmtId="3" fontId="0" fillId="35" borderId="10" xfId="63" applyNumberFormat="1" applyFont="1" applyFill="1" applyBorder="1">
      <alignment/>
      <protection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36" borderId="10" xfId="62" applyFont="1" applyFill="1" applyBorder="1" applyAlignment="1">
      <alignment horizontal="center" vertical="center" wrapText="1"/>
      <protection/>
    </xf>
    <xf numFmtId="0" fontId="0" fillId="36" borderId="10" xfId="62" applyFont="1" applyFill="1" applyBorder="1" applyAlignment="1">
      <alignment vertical="center" wrapText="1"/>
      <protection/>
    </xf>
    <xf numFmtId="0" fontId="0" fillId="36" borderId="0" xfId="62" applyFont="1" applyFill="1" applyBorder="1" applyAlignment="1">
      <alignment horizontal="center"/>
      <protection/>
    </xf>
    <xf numFmtId="0" fontId="0" fillId="36" borderId="0" xfId="62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6" borderId="0" xfId="62" applyFont="1" applyFill="1" applyBorder="1" applyAlignment="1">
      <alignment horizontal="center"/>
      <protection/>
    </xf>
    <xf numFmtId="4" fontId="0" fillId="36" borderId="22" xfId="62" applyNumberFormat="1" applyFont="1" applyFill="1" applyBorder="1" applyAlignment="1">
      <alignment horizontal="right" wrapText="1"/>
      <protection/>
    </xf>
    <xf numFmtId="4" fontId="0" fillId="36" borderId="10" xfId="62" applyNumberFormat="1" applyFont="1" applyFill="1" applyBorder="1" applyAlignment="1">
      <alignment horizontal="right" wrapText="1"/>
      <protection/>
    </xf>
    <xf numFmtId="4" fontId="0" fillId="36" borderId="10" xfId="62" applyNumberFormat="1" applyFont="1" applyFill="1" applyBorder="1" applyAlignment="1">
      <alignment horizontal="right"/>
      <protection/>
    </xf>
    <xf numFmtId="4" fontId="0" fillId="36" borderId="33" xfId="62" applyNumberFormat="1" applyFont="1" applyFill="1" applyBorder="1" applyAlignment="1">
      <alignment horizontal="right" wrapText="1"/>
      <protection/>
    </xf>
    <xf numFmtId="3" fontId="0" fillId="36" borderId="22" xfId="62" applyNumberFormat="1" applyFont="1" applyFill="1" applyBorder="1" applyAlignment="1">
      <alignment horizontal="right" wrapText="1"/>
      <protection/>
    </xf>
    <xf numFmtId="0" fontId="1" fillId="36" borderId="0" xfId="0" applyFont="1" applyFill="1" applyAlignment="1">
      <alignment horizontal="center"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36" borderId="10" xfId="62" applyFont="1" applyFill="1" applyBorder="1" applyAlignment="1">
      <alignment horizontal="center" vertical="center" wrapText="1"/>
      <protection/>
    </xf>
    <xf numFmtId="0" fontId="0" fillId="36" borderId="10" xfId="62" applyFont="1" applyFill="1" applyBorder="1" applyAlignment="1">
      <alignment vertical="center" wrapText="1"/>
      <protection/>
    </xf>
    <xf numFmtId="0" fontId="0" fillId="36" borderId="20" xfId="62" applyFont="1" applyFill="1" applyBorder="1" applyAlignment="1">
      <alignment horizontal="center" vertical="center" wrapText="1"/>
      <protection/>
    </xf>
    <xf numFmtId="0" fontId="0" fillId="36" borderId="21" xfId="62" applyFont="1" applyFill="1" applyBorder="1" applyAlignment="1">
      <alignment horizontal="center" vertical="center" wrapText="1"/>
      <protection/>
    </xf>
    <xf numFmtId="0" fontId="0" fillId="36" borderId="0" xfId="62" applyFont="1" applyFill="1" applyBorder="1" applyAlignment="1">
      <alignment horizontal="center"/>
      <protection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36" borderId="10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2" fillId="36" borderId="10" xfId="63" applyFont="1" applyFill="1" applyBorder="1" applyAlignment="1">
      <alignment vertical="top" wrapText="1"/>
      <protection/>
    </xf>
    <xf numFmtId="0" fontId="2" fillId="0" borderId="27" xfId="63" applyFont="1" applyFill="1" applyBorder="1" applyAlignment="1">
      <alignment horizontal="left" vertical="center" wrapText="1"/>
      <protection/>
    </xf>
    <xf numFmtId="0" fontId="2" fillId="36" borderId="25" xfId="62" applyFont="1" applyFill="1" applyBorder="1" applyAlignment="1">
      <alignment horizontal="left" vertical="top" wrapText="1"/>
      <protection/>
    </xf>
    <xf numFmtId="0" fontId="2" fillId="36" borderId="32" xfId="62" applyFont="1" applyFill="1" applyBorder="1" applyAlignment="1">
      <alignment horizontal="left" vertical="top" wrapText="1"/>
      <protection/>
    </xf>
    <xf numFmtId="0" fontId="0" fillId="36" borderId="26" xfId="62" applyFont="1" applyFill="1" applyBorder="1" applyAlignment="1">
      <alignment horizontal="left" vertical="top" wrapText="1"/>
      <protection/>
    </xf>
    <xf numFmtId="0" fontId="2" fillId="36" borderId="10" xfId="62" applyFont="1" applyFill="1" applyBorder="1" applyAlignment="1">
      <alignment vertical="center" wrapText="1"/>
      <protection/>
    </xf>
    <xf numFmtId="0" fontId="2" fillId="36" borderId="33" xfId="63" applyFont="1" applyFill="1" applyBorder="1" applyAlignment="1">
      <alignment vertical="center"/>
      <protection/>
    </xf>
    <xf numFmtId="0" fontId="2" fillId="36" borderId="10" xfId="62" applyFont="1" applyFill="1" applyBorder="1" applyAlignment="1">
      <alignment vertical="center" wrapText="1"/>
      <protection/>
    </xf>
    <xf numFmtId="0" fontId="2" fillId="36" borderId="10" xfId="62" applyFont="1" applyFill="1" applyBorder="1" applyAlignment="1">
      <alignment horizontal="left" vertical="center" wrapText="1"/>
      <protection/>
    </xf>
    <xf numFmtId="0" fontId="2" fillId="36" borderId="25" xfId="62" applyFont="1" applyFill="1" applyBorder="1" applyAlignment="1">
      <alignment horizontal="left" vertical="center" wrapText="1"/>
      <protection/>
    </xf>
    <xf numFmtId="0" fontId="2" fillId="36" borderId="25" xfId="62" applyFont="1" applyFill="1" applyBorder="1" applyAlignment="1">
      <alignment vertical="center" wrapText="1"/>
      <protection/>
    </xf>
    <xf numFmtId="0" fontId="2" fillId="36" borderId="10" xfId="62" applyFont="1" applyFill="1" applyBorder="1" applyAlignment="1">
      <alignment horizontal="center" vertical="center" wrapText="1"/>
      <protection/>
    </xf>
    <xf numFmtId="0" fontId="2" fillId="36" borderId="0" xfId="62" applyFont="1" applyFill="1" applyAlignment="1">
      <alignment horizontal="left" vertical="center"/>
      <protection/>
    </xf>
    <xf numFmtId="0" fontId="2" fillId="36" borderId="0" xfId="62" applyFont="1" applyFill="1" applyAlignment="1">
      <alignment horizontal="center" vertical="center"/>
      <protection/>
    </xf>
    <xf numFmtId="0" fontId="2" fillId="36" borderId="0" xfId="62" applyFont="1" applyFill="1" applyBorder="1" applyAlignment="1">
      <alignment vertical="center"/>
      <protection/>
    </xf>
    <xf numFmtId="0" fontId="2" fillId="36" borderId="0" xfId="62" applyFont="1" applyFill="1" applyAlignment="1">
      <alignment wrapText="1"/>
      <protection/>
    </xf>
    <xf numFmtId="0" fontId="2" fillId="36" borderId="0" xfId="62" applyFont="1" applyFill="1" applyAlignment="1">
      <alignment horizontal="center"/>
      <protection/>
    </xf>
    <xf numFmtId="0" fontId="2" fillId="36" borderId="0" xfId="0" applyFont="1" applyFill="1" applyAlignment="1">
      <alignment/>
    </xf>
    <xf numFmtId="0" fontId="2" fillId="36" borderId="10" xfId="62" applyFont="1" applyFill="1" applyBorder="1" applyAlignment="1">
      <alignment horizontal="center" wrapText="1"/>
      <protection/>
    </xf>
    <xf numFmtId="0" fontId="0" fillId="0" borderId="0" xfId="62" applyFont="1" applyFill="1" applyBorder="1" applyAlignment="1">
      <alignment horizontal="left" vertical="center"/>
      <protection/>
    </xf>
    <xf numFmtId="0" fontId="2" fillId="36" borderId="20" xfId="62" applyFont="1" applyFill="1" applyBorder="1" applyAlignment="1">
      <alignment horizontal="center" vertical="center" wrapText="1"/>
      <protection/>
    </xf>
    <xf numFmtId="0" fontId="18" fillId="36" borderId="10" xfId="63" applyFont="1" applyFill="1" applyBorder="1" applyAlignment="1">
      <alignment horizontal="center" vertical="center"/>
      <protection/>
    </xf>
    <xf numFmtId="0" fontId="0" fillId="36" borderId="21" xfId="62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vertical="center" wrapText="1"/>
      <protection/>
    </xf>
    <xf numFmtId="0" fontId="2" fillId="36" borderId="21" xfId="62" applyFont="1" applyFill="1" applyBorder="1" applyAlignment="1">
      <alignment vertical="center" wrapText="1"/>
      <protection/>
    </xf>
    <xf numFmtId="0" fontId="0" fillId="36" borderId="0" xfId="62" applyFont="1" applyFill="1" applyAlignment="1">
      <alignment horizontal="center"/>
      <protection/>
    </xf>
    <xf numFmtId="0" fontId="0" fillId="36" borderId="0" xfId="62" applyFont="1" applyFill="1" applyBorder="1" applyAlignment="1">
      <alignment horizontal="center"/>
      <protection/>
    </xf>
    <xf numFmtId="0" fontId="0" fillId="36" borderId="20" xfId="62" applyFont="1" applyFill="1" applyBorder="1" applyAlignment="1">
      <alignment horizontal="center" wrapText="1"/>
      <protection/>
    </xf>
    <xf numFmtId="0" fontId="0" fillId="36" borderId="22" xfId="62" applyFont="1" applyFill="1" applyBorder="1" applyAlignment="1">
      <alignment horizontal="center" wrapText="1"/>
      <protection/>
    </xf>
    <xf numFmtId="0" fontId="0" fillId="36" borderId="10" xfId="62" applyFont="1" applyFill="1" applyBorder="1" applyAlignment="1">
      <alignment horizontal="center" wrapText="1"/>
      <protection/>
    </xf>
    <xf numFmtId="0" fontId="0" fillId="36" borderId="30" xfId="62" applyFont="1" applyFill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36" borderId="33" xfId="62" applyFont="1" applyFill="1" applyBorder="1" applyAlignment="1">
      <alignment horizontal="center" wrapText="1"/>
      <protection/>
    </xf>
    <xf numFmtId="0" fontId="6" fillId="36" borderId="0" xfId="0" applyFont="1" applyFill="1" applyAlignment="1">
      <alignment horizontal="center"/>
    </xf>
    <xf numFmtId="0" fontId="2" fillId="36" borderId="0" xfId="63" applyFont="1" applyFill="1" applyBorder="1" applyAlignment="1">
      <alignment horizontal="center" vertical="center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36" borderId="10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horizontal="center" vertical="center" wrapText="1"/>
      <protection/>
    </xf>
    <xf numFmtId="0" fontId="0" fillId="36" borderId="0" xfId="62" applyFont="1" applyFill="1" applyBorder="1" applyAlignment="1">
      <alignment horizontal="center"/>
      <protection/>
    </xf>
    <xf numFmtId="0" fontId="1" fillId="36" borderId="0" xfId="0" applyFont="1" applyFill="1" applyAlignment="1">
      <alignment horizontal="left"/>
    </xf>
    <xf numFmtId="0" fontId="0" fillId="36" borderId="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left" vertical="top" wrapText="1"/>
      <protection/>
    </xf>
    <xf numFmtId="0" fontId="2" fillId="36" borderId="25" xfId="62" applyFont="1" applyFill="1" applyBorder="1" applyAlignment="1">
      <alignment horizontal="left" vertical="top" wrapText="1"/>
      <protection/>
    </xf>
    <xf numFmtId="0" fontId="0" fillId="36" borderId="0" xfId="62" applyFont="1" applyFill="1" applyBorder="1" applyAlignment="1">
      <alignment horizontal="left" vertical="top" wrapText="1"/>
      <protection/>
    </xf>
    <xf numFmtId="0" fontId="0" fillId="36" borderId="34" xfId="62" applyFont="1" applyFill="1" applyBorder="1" applyAlignment="1">
      <alignment horizontal="left" vertical="top" wrapText="1"/>
      <protection/>
    </xf>
    <xf numFmtId="0" fontId="3" fillId="36" borderId="0" xfId="0" applyFont="1" applyFill="1" applyAlignment="1">
      <alignment horizontal="left"/>
    </xf>
    <xf numFmtId="0" fontId="2" fillId="0" borderId="10" xfId="62" applyFont="1" applyFill="1" applyBorder="1" applyAlignment="1">
      <alignment horizontal="left" vertical="top" wrapText="1"/>
      <protection/>
    </xf>
    <xf numFmtId="0" fontId="7" fillId="36" borderId="0" xfId="62" applyFont="1" applyFill="1" applyBorder="1" applyAlignment="1">
      <alignment horizontal="left" vertical="center"/>
      <protection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36" borderId="25" xfId="62" applyFont="1" applyFill="1" applyBorder="1" applyAlignment="1">
      <alignment horizontal="left" vertical="center" wrapText="1"/>
      <protection/>
    </xf>
    <xf numFmtId="0" fontId="0" fillId="36" borderId="21" xfId="62" applyFont="1" applyFill="1" applyBorder="1" applyAlignment="1">
      <alignment horizontal="left" vertical="center" wrapText="1"/>
      <protection/>
    </xf>
    <xf numFmtId="0" fontId="0" fillId="36" borderId="20" xfId="62" applyFont="1" applyFill="1" applyBorder="1" applyAlignment="1">
      <alignment horizontal="left" vertical="top" wrapText="1"/>
      <protection/>
    </xf>
    <xf numFmtId="0" fontId="0" fillId="36" borderId="26" xfId="62" applyFont="1" applyFill="1" applyBorder="1" applyAlignment="1">
      <alignment horizontal="left" vertical="top" wrapText="1"/>
      <protection/>
    </xf>
    <xf numFmtId="0" fontId="17" fillId="0" borderId="10" xfId="63" applyFont="1" applyFill="1" applyBorder="1" applyAlignment="1">
      <alignment horizontal="left" vertical="top" wrapText="1"/>
      <protection/>
    </xf>
    <xf numFmtId="0" fontId="0" fillId="36" borderId="20" xfId="62" applyFont="1" applyFill="1" applyBorder="1" applyAlignment="1">
      <alignment horizontal="left" vertical="center" wrapText="1"/>
      <protection/>
    </xf>
    <xf numFmtId="0" fontId="0" fillId="36" borderId="10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vertical="center" wrapText="1"/>
      <protection/>
    </xf>
    <xf numFmtId="0" fontId="2" fillId="36" borderId="21" xfId="62" applyFont="1" applyFill="1" applyBorder="1" applyAlignment="1">
      <alignment horizontal="left" vertical="top" wrapText="1"/>
      <protection/>
    </xf>
    <xf numFmtId="0" fontId="2" fillId="36" borderId="32" xfId="62" applyFont="1" applyFill="1" applyBorder="1" applyAlignment="1">
      <alignment horizontal="left" vertical="top" wrapText="1"/>
      <protection/>
    </xf>
    <xf numFmtId="0" fontId="2" fillId="36" borderId="20" xfId="62" applyFont="1" applyFill="1" applyBorder="1" applyAlignment="1">
      <alignment horizontal="left" vertical="top" wrapText="1"/>
      <protection/>
    </xf>
    <xf numFmtId="0" fontId="2" fillId="36" borderId="26" xfId="62" applyFont="1" applyFill="1" applyBorder="1" applyAlignment="1">
      <alignment horizontal="left" vertical="top" wrapText="1"/>
      <protection/>
    </xf>
    <xf numFmtId="0" fontId="2" fillId="36" borderId="0" xfId="0" applyFont="1" applyFill="1" applyAlignment="1">
      <alignment horizontal="left"/>
    </xf>
    <xf numFmtId="0" fontId="2" fillId="0" borderId="20" xfId="62" applyFont="1" applyFill="1" applyBorder="1" applyAlignment="1">
      <alignment horizontal="left" vertical="top" wrapText="1"/>
      <protection/>
    </xf>
    <xf numFmtId="0" fontId="2" fillId="36" borderId="10" xfId="62" applyFont="1" applyFill="1" applyBorder="1" applyAlignment="1">
      <alignment horizontal="left" vertical="center" wrapText="1"/>
      <protection/>
    </xf>
    <xf numFmtId="0" fontId="0" fillId="36" borderId="20" xfId="62" applyFont="1" applyFill="1" applyBorder="1" applyAlignment="1">
      <alignment horizontal="center" vertical="center" wrapText="1"/>
      <protection/>
    </xf>
    <xf numFmtId="0" fontId="0" fillId="36" borderId="21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horizontal="center" vertical="center" wrapText="1"/>
      <protection/>
    </xf>
    <xf numFmtId="0" fontId="2" fillId="36" borderId="20" xfId="62" applyFont="1" applyFill="1" applyBorder="1" applyAlignment="1">
      <alignment horizontal="center" vertical="center" wrapText="1"/>
      <protection/>
    </xf>
    <xf numFmtId="0" fontId="0" fillId="36" borderId="0" xfId="62" applyFont="1" applyFill="1" applyBorder="1" applyAlignment="1">
      <alignment horizontal="center" vertical="center" wrapText="1"/>
      <protection/>
    </xf>
    <xf numFmtId="0" fontId="2" fillId="36" borderId="20" xfId="62" applyFont="1" applyFill="1" applyBorder="1" applyAlignment="1">
      <alignment horizontal="center" wrapText="1"/>
      <protection/>
    </xf>
    <xf numFmtId="0" fontId="2" fillId="36" borderId="25" xfId="62" applyFont="1" applyFill="1" applyBorder="1" applyAlignment="1">
      <alignment horizontal="left" wrapText="1"/>
      <protection/>
    </xf>
    <xf numFmtId="0" fontId="0" fillId="36" borderId="10" xfId="62" applyFont="1" applyFill="1" applyBorder="1" applyAlignment="1">
      <alignment horizontal="left" vertical="top" wrapText="1"/>
      <protection/>
    </xf>
    <xf numFmtId="0" fontId="0" fillId="36" borderId="25" xfId="62" applyFont="1" applyFill="1" applyBorder="1" applyAlignment="1">
      <alignment horizontal="left" vertical="top" wrapText="1"/>
      <protection/>
    </xf>
    <xf numFmtId="0" fontId="2" fillId="36" borderId="10" xfId="62" applyFont="1" applyFill="1" applyBorder="1" applyAlignment="1">
      <alignment horizontal="left" wrapText="1"/>
      <protection/>
    </xf>
    <xf numFmtId="0" fontId="0" fillId="36" borderId="25" xfId="62" applyFont="1" applyFill="1" applyBorder="1" applyAlignment="1">
      <alignment wrapText="1"/>
      <protection/>
    </xf>
    <xf numFmtId="0" fontId="3" fillId="36" borderId="0" xfId="0" applyFont="1" applyFill="1" applyAlignment="1">
      <alignment horizontal="center"/>
    </xf>
    <xf numFmtId="0" fontId="1" fillId="36" borderId="0" xfId="63" applyFont="1" applyFill="1" applyBorder="1" applyAlignment="1">
      <alignment horizontal="left" vertical="center"/>
      <protection/>
    </xf>
    <xf numFmtId="0" fontId="5" fillId="36" borderId="0" xfId="63" applyFont="1" applyFill="1" applyBorder="1" applyAlignment="1">
      <alignment horizontal="center" vertical="center" wrapText="1"/>
      <protection/>
    </xf>
    <xf numFmtId="0" fontId="3" fillId="36" borderId="26" xfId="63" applyFont="1" applyFill="1" applyBorder="1" applyAlignment="1">
      <alignment horizontal="center" vertical="center" wrapText="1"/>
      <protection/>
    </xf>
    <xf numFmtId="0" fontId="3" fillId="36" borderId="34" xfId="63" applyFont="1" applyFill="1" applyBorder="1" applyAlignment="1">
      <alignment horizontal="center" vertical="center" wrapText="1"/>
      <protection/>
    </xf>
    <xf numFmtId="0" fontId="3" fillId="36" borderId="30" xfId="63" applyFont="1" applyFill="1" applyBorder="1" applyAlignment="1">
      <alignment horizontal="center" vertical="center" wrapText="1"/>
      <protection/>
    </xf>
    <xf numFmtId="0" fontId="3" fillId="36" borderId="35" xfId="63" applyFont="1" applyFill="1" applyBorder="1" applyAlignment="1">
      <alignment horizontal="center" vertical="center" wrapText="1"/>
      <protection/>
    </xf>
    <xf numFmtId="0" fontId="3" fillId="36" borderId="0" xfId="63" applyFont="1" applyFill="1" applyBorder="1" applyAlignment="1">
      <alignment horizontal="center" vertical="center" wrapText="1"/>
      <protection/>
    </xf>
    <xf numFmtId="0" fontId="3" fillId="36" borderId="31" xfId="63" applyFont="1" applyFill="1" applyBorder="1" applyAlignment="1">
      <alignment horizontal="center" vertical="center" wrapText="1"/>
      <protection/>
    </xf>
    <xf numFmtId="0" fontId="3" fillId="36" borderId="32" xfId="63" applyFont="1" applyFill="1" applyBorder="1" applyAlignment="1">
      <alignment horizontal="center" vertical="center" wrapText="1"/>
      <protection/>
    </xf>
    <xf numFmtId="0" fontId="3" fillId="36" borderId="36" xfId="63" applyFont="1" applyFill="1" applyBorder="1" applyAlignment="1">
      <alignment horizontal="center" vertical="center" wrapText="1"/>
      <protection/>
    </xf>
    <xf numFmtId="0" fontId="3" fillId="36" borderId="33" xfId="63" applyFont="1" applyFill="1" applyBorder="1" applyAlignment="1">
      <alignment horizontal="center" vertical="center" wrapText="1"/>
      <protection/>
    </xf>
    <xf numFmtId="0" fontId="2" fillId="36" borderId="25" xfId="63" applyFont="1" applyFill="1" applyBorder="1" applyAlignment="1">
      <alignment horizontal="center" vertical="center" wrapText="1"/>
      <protection/>
    </xf>
    <xf numFmtId="0" fontId="2" fillId="36" borderId="29" xfId="63" applyFont="1" applyFill="1" applyBorder="1" applyAlignment="1">
      <alignment horizontal="center" vertical="center" wrapText="1"/>
      <protection/>
    </xf>
    <xf numFmtId="0" fontId="2" fillId="36" borderId="22" xfId="63" applyFont="1" applyFill="1" applyBorder="1" applyAlignment="1">
      <alignment horizontal="center" vertical="center" wrapText="1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2" fillId="36" borderId="20" xfId="63" applyFont="1" applyFill="1" applyBorder="1" applyAlignment="1">
      <alignment horizontal="center" vertical="center" wrapText="1"/>
      <protection/>
    </xf>
    <xf numFmtId="0" fontId="2" fillId="36" borderId="28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0" fillId="36" borderId="25" xfId="63" applyFont="1" applyFill="1" applyBorder="1" applyAlignment="1">
      <alignment horizontal="center" vertical="center"/>
      <protection/>
    </xf>
    <xf numFmtId="0" fontId="0" fillId="36" borderId="22" xfId="63" applyFont="1" applyFill="1" applyBorder="1" applyAlignment="1">
      <alignment horizontal="center" vertical="center"/>
      <protection/>
    </xf>
    <xf numFmtId="0" fontId="0" fillId="36" borderId="25" xfId="63" applyFont="1" applyFill="1" applyBorder="1" applyAlignment="1">
      <alignment horizontal="center" wrapText="1"/>
      <protection/>
    </xf>
    <xf numFmtId="0" fontId="0" fillId="36" borderId="22" xfId="63" applyFont="1" applyFill="1" applyBorder="1" applyAlignment="1">
      <alignment horizontal="center" wrapText="1"/>
      <protection/>
    </xf>
    <xf numFmtId="0" fontId="2" fillId="36" borderId="26" xfId="63" applyFont="1" applyFill="1" applyBorder="1" applyAlignment="1">
      <alignment horizontal="center" vertical="center"/>
      <protection/>
    </xf>
    <xf numFmtId="0" fontId="2" fillId="36" borderId="30" xfId="63" applyFont="1" applyFill="1" applyBorder="1" applyAlignment="1">
      <alignment horizontal="center" vertical="center"/>
      <protection/>
    </xf>
    <xf numFmtId="0" fontId="2" fillId="36" borderId="32" xfId="63" applyFont="1" applyFill="1" applyBorder="1" applyAlignment="1">
      <alignment horizontal="center" vertical="center"/>
      <protection/>
    </xf>
    <xf numFmtId="0" fontId="2" fillId="36" borderId="33" xfId="63" applyFont="1" applyFill="1" applyBorder="1" applyAlignment="1">
      <alignment horizontal="center" vertical="center"/>
      <protection/>
    </xf>
    <xf numFmtId="0" fontId="2" fillId="36" borderId="26" xfId="63" applyFont="1" applyFill="1" applyBorder="1" applyAlignment="1">
      <alignment horizontal="center" vertical="center" wrapText="1"/>
      <protection/>
    </xf>
    <xf numFmtId="0" fontId="2" fillId="36" borderId="35" xfId="63" applyFont="1" applyFill="1" applyBorder="1" applyAlignment="1">
      <alignment horizontal="center" vertical="center" wrapText="1"/>
      <protection/>
    </xf>
    <xf numFmtId="0" fontId="2" fillId="36" borderId="32" xfId="63" applyFont="1" applyFill="1" applyBorder="1" applyAlignment="1">
      <alignment horizontal="center" vertical="center" wrapText="1"/>
      <protection/>
    </xf>
    <xf numFmtId="0" fontId="2" fillId="36" borderId="25" xfId="63" applyFont="1" applyFill="1" applyBorder="1" applyAlignment="1">
      <alignment horizontal="left" vertical="top" wrapText="1"/>
      <protection/>
    </xf>
    <xf numFmtId="0" fontId="2" fillId="36" borderId="22" xfId="63" applyFont="1" applyFill="1" applyBorder="1" applyAlignment="1">
      <alignment horizontal="left" vertical="top" wrapText="1"/>
      <protection/>
    </xf>
    <xf numFmtId="0" fontId="0" fillId="36" borderId="20" xfId="63" applyFont="1" applyFill="1" applyBorder="1" applyAlignment="1">
      <alignment horizontal="center" vertical="center"/>
      <protection/>
    </xf>
    <xf numFmtId="0" fontId="0" fillId="36" borderId="28" xfId="63" applyFont="1" applyFill="1" applyBorder="1" applyAlignment="1">
      <alignment horizontal="center" vertical="center"/>
      <protection/>
    </xf>
    <xf numFmtId="0" fontId="0" fillId="36" borderId="21" xfId="63" applyFont="1" applyFill="1" applyBorder="1" applyAlignment="1">
      <alignment horizontal="center" vertical="center"/>
      <protection/>
    </xf>
    <xf numFmtId="0" fontId="2" fillId="36" borderId="28" xfId="63" applyFont="1" applyFill="1" applyBorder="1" applyAlignment="1">
      <alignment horizontal="center" vertical="center"/>
      <protection/>
    </xf>
    <xf numFmtId="0" fontId="2" fillId="36" borderId="25" xfId="63" applyFont="1" applyFill="1" applyBorder="1" applyAlignment="1">
      <alignment horizontal="left" vertical="top" wrapText="1"/>
      <protection/>
    </xf>
    <xf numFmtId="0" fontId="2" fillId="36" borderId="22" xfId="63" applyFont="1" applyFill="1" applyBorder="1" applyAlignment="1">
      <alignment horizontal="left" vertical="top" wrapText="1"/>
      <protection/>
    </xf>
    <xf numFmtId="0" fontId="0" fillId="36" borderId="0" xfId="62" applyFont="1" applyFill="1" applyBorder="1" applyAlignment="1">
      <alignment horizontal="center"/>
      <protection/>
    </xf>
    <xf numFmtId="0" fontId="2" fillId="36" borderId="10" xfId="6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1" fillId="0" borderId="0" xfId="57" applyFont="1" applyAlignment="1">
      <alignment horizontal="center" wrapText="1"/>
      <protection/>
    </xf>
    <xf numFmtId="0" fontId="10" fillId="0" borderId="0" xfId="53" applyAlignment="1" applyProtection="1">
      <alignment horizontal="center" wrapText="1"/>
      <protection/>
    </xf>
    <xf numFmtId="0" fontId="2" fillId="36" borderId="0" xfId="62" applyFont="1" applyFill="1" applyBorder="1" applyAlignment="1">
      <alignment horizontal="center" vertical="center" wrapText="1"/>
      <protection/>
    </xf>
    <xf numFmtId="0" fontId="2" fillId="38" borderId="20" xfId="63" applyFont="1" applyFill="1" applyBorder="1" applyAlignment="1">
      <alignment horizontal="center" vertical="center" wrapText="1"/>
      <protection/>
    </xf>
    <xf numFmtId="0" fontId="2" fillId="38" borderId="28" xfId="63" applyFont="1" applyFill="1" applyBorder="1" applyAlignment="1">
      <alignment horizontal="center" vertical="center" wrapText="1"/>
      <protection/>
    </xf>
    <xf numFmtId="0" fontId="2" fillId="38" borderId="21" xfId="63" applyFont="1" applyFill="1" applyBorder="1" applyAlignment="1">
      <alignment horizontal="center" vertical="center" wrapText="1"/>
      <protection/>
    </xf>
    <xf numFmtId="0" fontId="0" fillId="36" borderId="25" xfId="63" applyFont="1" applyFill="1" applyBorder="1" applyAlignment="1">
      <alignment horizontal="left" vertical="top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0" fillId="36" borderId="25" xfId="63" applyFont="1" applyFill="1" applyBorder="1" applyAlignment="1">
      <alignment horizontal="left" vertical="center" wrapText="1"/>
      <protection/>
    </xf>
    <xf numFmtId="0" fontId="0" fillId="36" borderId="22" xfId="63" applyFont="1" applyFill="1" applyBorder="1" applyAlignment="1">
      <alignment horizontal="left" vertical="center" wrapText="1"/>
      <protection/>
    </xf>
    <xf numFmtId="0" fontId="2" fillId="36" borderId="25" xfId="63" applyFont="1" applyFill="1" applyBorder="1" applyAlignment="1">
      <alignment horizontal="left" vertical="center" wrapText="1"/>
      <protection/>
    </xf>
    <xf numFmtId="0" fontId="2" fillId="36" borderId="29" xfId="63" applyFont="1" applyFill="1" applyBorder="1" applyAlignment="1">
      <alignment horizontal="left" vertical="center" wrapText="1"/>
      <protection/>
    </xf>
    <xf numFmtId="0" fontId="2" fillId="36" borderId="22" xfId="63" applyFont="1" applyFill="1" applyBorder="1" applyAlignment="1">
      <alignment horizontal="left" vertical="center" wrapText="1"/>
      <protection/>
    </xf>
    <xf numFmtId="0" fontId="0" fillId="36" borderId="25" xfId="63" applyFont="1" applyFill="1" applyBorder="1" applyAlignment="1">
      <alignment horizontal="left" vertical="top" wrapText="1"/>
      <protection/>
    </xf>
    <xf numFmtId="0" fontId="0" fillId="36" borderId="29" xfId="63" applyFont="1" applyFill="1" applyBorder="1" applyAlignment="1">
      <alignment horizontal="left" vertical="top" wrapText="1"/>
      <protection/>
    </xf>
    <xf numFmtId="0" fontId="0" fillId="36" borderId="22" xfId="63" applyFont="1" applyFill="1" applyBorder="1" applyAlignment="1">
      <alignment horizontal="left" vertical="top" wrapText="1"/>
      <protection/>
    </xf>
    <xf numFmtId="0" fontId="0" fillId="36" borderId="29" xfId="63" applyFont="1" applyFill="1" applyBorder="1" applyAlignment="1">
      <alignment horizontal="left" vertical="top" wrapText="1"/>
      <protection/>
    </xf>
    <xf numFmtId="0" fontId="17" fillId="0" borderId="24" xfId="63" applyFont="1" applyFill="1" applyBorder="1" applyAlignment="1">
      <alignment horizontal="left" vertical="top" wrapText="1"/>
      <protection/>
    </xf>
    <xf numFmtId="0" fontId="8" fillId="36" borderId="25" xfId="63" applyFont="1" applyFill="1" applyBorder="1" applyAlignment="1">
      <alignment horizontal="center" vertical="top" wrapText="1"/>
      <protection/>
    </xf>
    <xf numFmtId="0" fontId="8" fillId="36" borderId="22" xfId="63" applyFont="1" applyFill="1" applyBorder="1" applyAlignment="1">
      <alignment horizontal="center" vertical="top" wrapText="1"/>
      <protection/>
    </xf>
    <xf numFmtId="0" fontId="0" fillId="36" borderId="29" xfId="63" applyFont="1" applyFill="1" applyBorder="1" applyAlignment="1">
      <alignment horizontal="left" vertical="center" wrapText="1"/>
      <protection/>
    </xf>
    <xf numFmtId="0" fontId="0" fillId="36" borderId="25" xfId="63" applyFont="1" applyFill="1" applyBorder="1" applyAlignment="1">
      <alignment vertical="top" wrapText="1"/>
      <protection/>
    </xf>
    <xf numFmtId="0" fontId="0" fillId="36" borderId="22" xfId="63" applyFont="1" applyFill="1" applyBorder="1" applyAlignment="1">
      <alignment vertical="top" wrapText="1"/>
      <protection/>
    </xf>
    <xf numFmtId="0" fontId="2" fillId="36" borderId="0" xfId="62" applyFont="1" applyFill="1" applyBorder="1" applyAlignment="1">
      <alignment horizontal="center"/>
      <protection/>
    </xf>
    <xf numFmtId="0" fontId="0" fillId="36" borderId="25" xfId="0" applyFont="1" applyFill="1" applyBorder="1" applyAlignment="1">
      <alignment horizontal="left" wrapText="1"/>
    </xf>
    <xf numFmtId="0" fontId="0" fillId="36" borderId="22" xfId="0" applyFont="1" applyFill="1" applyBorder="1" applyAlignment="1">
      <alignment horizontal="left" wrapText="1"/>
    </xf>
    <xf numFmtId="0" fontId="62" fillId="36" borderId="0" xfId="62" applyFont="1" applyFill="1" applyBorder="1" applyAlignment="1">
      <alignment horizontal="center"/>
      <protection/>
    </xf>
    <xf numFmtId="0" fontId="2" fillId="36" borderId="25" xfId="62" applyFont="1" applyFill="1" applyBorder="1" applyAlignment="1">
      <alignment horizontal="left" vertical="top" wrapText="1"/>
      <protection/>
    </xf>
    <xf numFmtId="0" fontId="2" fillId="36" borderId="22" xfId="62" applyFont="1" applyFill="1" applyBorder="1" applyAlignment="1">
      <alignment horizontal="left" vertical="top" wrapText="1"/>
      <protection/>
    </xf>
    <xf numFmtId="0" fontId="2" fillId="36" borderId="25" xfId="0" applyFont="1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4" fillId="36" borderId="20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left" vertical="top" wrapText="1"/>
    </xf>
    <xf numFmtId="0" fontId="0" fillId="36" borderId="22" xfId="0" applyFont="1" applyFill="1" applyBorder="1" applyAlignment="1">
      <alignment horizontal="left" vertical="top" wrapText="1"/>
    </xf>
    <xf numFmtId="0" fontId="0" fillId="36" borderId="25" xfId="0" applyFont="1" applyFill="1" applyBorder="1" applyAlignment="1" quotePrefix="1">
      <alignment horizontal="center" vertical="top" wrapText="1"/>
    </xf>
    <xf numFmtId="0" fontId="0" fillId="36" borderId="22" xfId="0" applyFont="1" applyFill="1" applyBorder="1" applyAlignment="1" quotePrefix="1">
      <alignment horizontal="center" vertical="top" wrapText="1"/>
    </xf>
    <xf numFmtId="0" fontId="2" fillId="36" borderId="25" xfId="0" applyFont="1" applyFill="1" applyBorder="1" applyAlignment="1" quotePrefix="1">
      <alignment horizontal="left" vertical="top" wrapText="1"/>
    </xf>
    <xf numFmtId="0" fontId="2" fillId="36" borderId="22" xfId="0" applyFont="1" applyFill="1" applyBorder="1" applyAlignment="1" quotePrefix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22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top" wrapText="1"/>
    </xf>
    <xf numFmtId="0" fontId="0" fillId="36" borderId="22" xfId="0" applyFont="1" applyFill="1" applyBorder="1" applyAlignment="1">
      <alignment horizontal="center" vertical="top" wrapText="1"/>
    </xf>
    <xf numFmtId="0" fontId="0" fillId="36" borderId="37" xfId="63" applyFont="1" applyFill="1" applyBorder="1" applyAlignment="1">
      <alignment horizontal="left" vertical="center" wrapText="1"/>
      <protection/>
    </xf>
    <xf numFmtId="0" fontId="0" fillId="36" borderId="38" xfId="63" applyFont="1" applyFill="1" applyBorder="1" applyAlignment="1">
      <alignment horizontal="left" vertical="center" wrapText="1"/>
      <protection/>
    </xf>
    <xf numFmtId="0" fontId="0" fillId="36" borderId="39" xfId="63" applyFont="1" applyFill="1" applyBorder="1" applyAlignment="1">
      <alignment horizontal="left" vertical="center" wrapText="1"/>
      <protection/>
    </xf>
    <xf numFmtId="0" fontId="0" fillId="36" borderId="40" xfId="63" applyFont="1" applyFill="1" applyBorder="1" applyAlignment="1">
      <alignment horizontal="left" vertical="center" wrapText="1"/>
      <protection/>
    </xf>
    <xf numFmtId="0" fontId="0" fillId="36" borderId="41" xfId="63" applyFont="1" applyFill="1" applyBorder="1" applyAlignment="1">
      <alignment horizontal="left" vertical="top" wrapText="1"/>
      <protection/>
    </xf>
    <xf numFmtId="0" fontId="0" fillId="36" borderId="42" xfId="63" applyFont="1" applyFill="1" applyBorder="1" applyAlignment="1">
      <alignment horizontal="left" vertical="top" wrapText="1"/>
      <protection/>
    </xf>
    <xf numFmtId="0" fontId="0" fillId="36" borderId="37" xfId="63" applyFont="1" applyFill="1" applyBorder="1" applyAlignment="1">
      <alignment horizontal="left" vertical="top" wrapText="1"/>
      <protection/>
    </xf>
    <xf numFmtId="0" fontId="0" fillId="36" borderId="43" xfId="63" applyFont="1" applyFill="1" applyBorder="1" applyAlignment="1">
      <alignment horizontal="left" vertical="top" wrapText="1"/>
      <protection/>
    </xf>
    <xf numFmtId="0" fontId="0" fillId="36" borderId="41" xfId="63" applyFont="1" applyFill="1" applyBorder="1" applyAlignment="1">
      <alignment horizontal="left" vertical="top" wrapText="1"/>
      <protection/>
    </xf>
    <xf numFmtId="0" fontId="0" fillId="36" borderId="42" xfId="63" applyFont="1" applyFill="1" applyBorder="1" applyAlignment="1">
      <alignment horizontal="left" vertical="top" wrapText="1"/>
      <protection/>
    </xf>
    <xf numFmtId="0" fontId="0" fillId="36" borderId="22" xfId="62" applyFont="1" applyFill="1" applyBorder="1" applyAlignment="1">
      <alignment horizontal="left" vertical="top" wrapText="1"/>
      <protection/>
    </xf>
    <xf numFmtId="0" fontId="0" fillId="36" borderId="25" xfId="62" applyFont="1" applyFill="1" applyBorder="1" applyAlignment="1">
      <alignment horizontal="left" vertical="top" wrapText="1"/>
      <protection/>
    </xf>
    <xf numFmtId="0" fontId="0" fillId="36" borderId="22" xfId="62" applyFont="1" applyFill="1" applyBorder="1" applyAlignment="1">
      <alignment horizontal="left" vertical="top" wrapText="1"/>
      <protection/>
    </xf>
    <xf numFmtId="0" fontId="0" fillId="36" borderId="34" xfId="63" applyFont="1" applyFill="1" applyBorder="1" applyAlignment="1">
      <alignment horizontal="center" vertical="center"/>
      <protection/>
    </xf>
    <xf numFmtId="0" fontId="0" fillId="36" borderId="0" xfId="62" applyFont="1" applyFill="1" applyBorder="1" applyAlignment="1">
      <alignment horizontal="left" vertical="top" wrapText="1"/>
      <protection/>
    </xf>
    <xf numFmtId="0" fontId="0" fillId="36" borderId="35" xfId="62" applyFont="1" applyFill="1" applyBorder="1" applyAlignment="1">
      <alignment horizontal="center"/>
      <protection/>
    </xf>
    <xf numFmtId="0" fontId="3" fillId="40" borderId="0" xfId="62" applyFont="1" applyFill="1" applyBorder="1" applyAlignment="1">
      <alignment horizontal="center" vertical="top" wrapText="1"/>
      <protection/>
    </xf>
    <xf numFmtId="0" fontId="2" fillId="5" borderId="20" xfId="63" applyFont="1" applyFill="1" applyBorder="1" applyAlignment="1">
      <alignment horizontal="center" vertical="center" wrapText="1"/>
      <protection/>
    </xf>
    <xf numFmtId="0" fontId="2" fillId="5" borderId="28" xfId="63" applyFont="1" applyFill="1" applyBorder="1" applyAlignment="1">
      <alignment horizontal="center" vertical="center" wrapText="1"/>
      <protection/>
    </xf>
    <xf numFmtId="0" fontId="2" fillId="5" borderId="21" xfId="63" applyFont="1" applyFill="1" applyBorder="1" applyAlignment="1">
      <alignment horizontal="center" vertical="center" wrapText="1"/>
      <protection/>
    </xf>
    <xf numFmtId="0" fontId="2" fillId="34" borderId="20" xfId="63" applyFont="1" applyFill="1" applyBorder="1" applyAlignment="1">
      <alignment horizontal="center" vertical="center"/>
      <protection/>
    </xf>
    <xf numFmtId="0" fontId="2" fillId="34" borderId="21" xfId="63" applyFont="1" applyFill="1" applyBorder="1" applyAlignment="1">
      <alignment horizontal="center" vertical="center"/>
      <protection/>
    </xf>
    <xf numFmtId="0" fontId="2" fillId="36" borderId="35" xfId="62" applyFont="1" applyFill="1" applyBorder="1" applyAlignment="1">
      <alignment horizontal="center"/>
      <protection/>
    </xf>
    <xf numFmtId="0" fontId="62" fillId="36" borderId="35" xfId="62" applyFont="1" applyFill="1" applyBorder="1" applyAlignment="1">
      <alignment horizontal="center"/>
      <protection/>
    </xf>
    <xf numFmtId="0" fontId="17" fillId="36" borderId="24" xfId="63" applyFont="1" applyFill="1" applyBorder="1" applyAlignment="1">
      <alignment horizontal="left" vertical="top" wrapText="1"/>
      <protection/>
    </xf>
    <xf numFmtId="0" fontId="0" fillId="36" borderId="35" xfId="62" applyFont="1" applyFill="1" applyBorder="1" applyAlignment="1">
      <alignment horizontal="center" wrapText="1"/>
      <protection/>
    </xf>
    <xf numFmtId="0" fontId="0" fillId="36" borderId="0" xfId="62" applyFont="1" applyFill="1" applyBorder="1" applyAlignment="1">
      <alignment horizontal="center" wrapText="1"/>
      <protection/>
    </xf>
    <xf numFmtId="0" fontId="0" fillId="35" borderId="25" xfId="62" applyFont="1" applyFill="1" applyBorder="1" applyAlignment="1">
      <alignment horizontal="left" vertical="top" wrapText="1"/>
      <protection/>
    </xf>
    <xf numFmtId="0" fontId="0" fillId="35" borderId="22" xfId="62" applyFont="1" applyFill="1" applyBorder="1" applyAlignment="1">
      <alignment horizontal="left" vertical="top" wrapText="1"/>
      <protection/>
    </xf>
    <xf numFmtId="0" fontId="17" fillId="36" borderId="24" xfId="63" applyFont="1" applyFill="1" applyBorder="1" applyAlignment="1">
      <alignment horizontal="left" vertical="center" wrapText="1"/>
      <protection/>
    </xf>
    <xf numFmtId="0" fontId="18" fillId="36" borderId="24" xfId="63" applyFont="1" applyFill="1" applyBorder="1" applyAlignment="1">
      <alignment horizontal="left" vertical="top" wrapText="1"/>
      <protection/>
    </xf>
    <xf numFmtId="0" fontId="2" fillId="36" borderId="0" xfId="62" applyFont="1" applyFill="1" applyBorder="1" applyAlignment="1">
      <alignment horizontal="right"/>
      <protection/>
    </xf>
    <xf numFmtId="0" fontId="1" fillId="36" borderId="0" xfId="62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BVC sint. v.23.01.2013" xfId="62"/>
    <cellStyle name="Normal_Copy of Copy of BVC analitic" xfId="63"/>
    <cellStyle name="Note" xfId="64"/>
    <cellStyle name="Output" xfId="65"/>
    <cellStyle name="Percent" xfId="66"/>
    <cellStyle name="Title" xfId="67"/>
    <cellStyle name="Total" xfId="68"/>
    <cellStyle name="Virgulă 2" xfId="69"/>
    <cellStyle name="Virgulă 3" xfId="70"/>
    <cellStyle name="Virgulă 3 2" xfId="71"/>
    <cellStyle name="Virgulă 3 2 3" xfId="72"/>
    <cellStyle name="Virgulă 3 4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udrea\Desktop\BVC\BVC%202016\BVC%202016%20pt%20MT%20din%208.01.2016\BVC%202016%20pt%20MT%20din%2008.0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 "/>
      <sheetName val="Anexa 3"/>
      <sheetName val="Anexa 4 "/>
      <sheetName val="Anexa 5"/>
      <sheetName val="analitic 2016,2018"/>
      <sheetName val="DEFALCARE LUNI"/>
      <sheetName val="criterii de performanta"/>
      <sheetName val="repartizare profit"/>
      <sheetName val="..."/>
      <sheetName val="Sheet1"/>
      <sheetName val="Sheet2"/>
    </sheetNames>
    <sheetDataSet>
      <sheetData sheetId="6">
        <row r="170">
          <cell r="W170">
            <v>2400</v>
          </cell>
          <cell r="X170">
            <v>2380</v>
          </cell>
          <cell r="Y170">
            <v>2370</v>
          </cell>
        </row>
        <row r="171">
          <cell r="W171">
            <v>35800</v>
          </cell>
          <cell r="X171">
            <v>35320</v>
          </cell>
          <cell r="Y171">
            <v>34630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73"/>
  <sheetViews>
    <sheetView tabSelected="1" view="pageLayout" zoomScaleSheetLayoutView="100" workbookViewId="0" topLeftCell="A52">
      <selection activeCell="I64" sqref="I64"/>
    </sheetView>
  </sheetViews>
  <sheetFormatPr defaultColWidth="9.140625" defaultRowHeight="12.75"/>
  <cols>
    <col min="1" max="1" width="3.421875" style="120" customWidth="1"/>
    <col min="2" max="2" width="3.28125" style="120" customWidth="1"/>
    <col min="3" max="3" width="3.140625" style="121" customWidth="1"/>
    <col min="4" max="4" width="5.28125" style="120" customWidth="1"/>
    <col min="5" max="5" width="40.28125" style="122" customWidth="1"/>
    <col min="6" max="6" width="5.00390625" style="471" customWidth="1"/>
    <col min="7" max="7" width="11.00390625" style="123" customWidth="1"/>
    <col min="8" max="8" width="12.7109375" style="97" customWidth="1"/>
    <col min="9" max="109" width="9.140625" style="97" customWidth="1"/>
    <col min="110" max="16384" width="9.140625" style="98" customWidth="1"/>
  </cols>
  <sheetData>
    <row r="1" spans="1:7" ht="12.75">
      <c r="A1" s="457" t="s">
        <v>479</v>
      </c>
      <c r="B1" s="458"/>
      <c r="C1" s="459"/>
      <c r="D1" s="458"/>
      <c r="E1" s="460"/>
      <c r="G1" s="461"/>
    </row>
    <row r="2" spans="1:7" ht="12.75">
      <c r="A2" s="462" t="s">
        <v>202</v>
      </c>
      <c r="B2" s="458"/>
      <c r="C2" s="459"/>
      <c r="D2" s="458"/>
      <c r="E2" s="460"/>
      <c r="G2" s="461"/>
    </row>
    <row r="3" spans="1:7" ht="12.75">
      <c r="A3" s="508" t="s">
        <v>203</v>
      </c>
      <c r="B3" s="508"/>
      <c r="C3" s="508"/>
      <c r="D3" s="508"/>
      <c r="E3" s="508"/>
      <c r="F3" s="508"/>
      <c r="G3" s="508"/>
    </row>
    <row r="4" spans="1:7" ht="12.75">
      <c r="A4" s="508" t="s">
        <v>204</v>
      </c>
      <c r="B4" s="508"/>
      <c r="C4" s="508"/>
      <c r="D4" s="508"/>
      <c r="E4" s="508"/>
      <c r="F4" s="508"/>
      <c r="G4" s="644" t="s">
        <v>501</v>
      </c>
    </row>
    <row r="5" spans="1:7" ht="12.75">
      <c r="A5" s="124"/>
      <c r="B5" s="124"/>
      <c r="D5" s="124"/>
      <c r="E5" s="125"/>
      <c r="F5" s="472"/>
      <c r="G5" s="487"/>
    </row>
    <row r="6" spans="1:7" ht="18" customHeight="1">
      <c r="A6" s="645" t="s">
        <v>500</v>
      </c>
      <c r="B6" s="645"/>
      <c r="C6" s="645"/>
      <c r="D6" s="645"/>
      <c r="E6" s="645"/>
      <c r="F6" s="645"/>
      <c r="G6" s="645"/>
    </row>
    <row r="7" spans="1:7" ht="12.75">
      <c r="A7" s="124"/>
      <c r="B7" s="124"/>
      <c r="D7" s="124"/>
      <c r="E7" s="125"/>
      <c r="F7" s="472"/>
      <c r="G7" s="644" t="s">
        <v>205</v>
      </c>
    </row>
    <row r="8" spans="1:113" ht="15" customHeight="1">
      <c r="A8" s="510"/>
      <c r="B8" s="510"/>
      <c r="C8" s="510"/>
      <c r="D8" s="513" t="s">
        <v>206</v>
      </c>
      <c r="E8" s="513"/>
      <c r="F8" s="511" t="s">
        <v>207</v>
      </c>
      <c r="G8" s="513" t="s">
        <v>478</v>
      </c>
      <c r="H8" s="515"/>
      <c r="DF8" s="97"/>
      <c r="DG8" s="97"/>
      <c r="DH8" s="97"/>
      <c r="DI8" s="97"/>
    </row>
    <row r="9" spans="1:113" ht="51.75" customHeight="1">
      <c r="A9" s="510"/>
      <c r="B9" s="510"/>
      <c r="C9" s="510"/>
      <c r="D9" s="513"/>
      <c r="E9" s="513"/>
      <c r="F9" s="512"/>
      <c r="G9" s="513"/>
      <c r="H9" s="515"/>
      <c r="DF9" s="97"/>
      <c r="DG9" s="97"/>
      <c r="DH9" s="97"/>
      <c r="DI9" s="97"/>
    </row>
    <row r="10" spans="1:109" s="123" customFormat="1" ht="12" customHeight="1">
      <c r="A10" s="456">
        <v>0</v>
      </c>
      <c r="B10" s="513">
        <v>1</v>
      </c>
      <c r="C10" s="514"/>
      <c r="D10" s="516">
        <v>2</v>
      </c>
      <c r="E10" s="516"/>
      <c r="F10" s="473">
        <v>3</v>
      </c>
      <c r="G10" s="463">
        <v>4</v>
      </c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</row>
    <row r="11" spans="1:8" ht="20.25" customHeight="1">
      <c r="A11" s="453" t="s">
        <v>208</v>
      </c>
      <c r="B11" s="456"/>
      <c r="C11" s="455"/>
      <c r="D11" s="493" t="s">
        <v>480</v>
      </c>
      <c r="E11" s="493"/>
      <c r="F11" s="474">
        <v>1</v>
      </c>
      <c r="G11" s="430">
        <v>403473</v>
      </c>
      <c r="H11" s="420"/>
    </row>
    <row r="12" spans="1:8" ht="15" customHeight="1">
      <c r="A12" s="510"/>
      <c r="B12" s="456">
        <v>1</v>
      </c>
      <c r="C12" s="450"/>
      <c r="D12" s="504" t="s">
        <v>133</v>
      </c>
      <c r="E12" s="504"/>
      <c r="F12" s="475">
        <v>2</v>
      </c>
      <c r="G12" s="430">
        <v>380033</v>
      </c>
      <c r="H12" s="420"/>
    </row>
    <row r="13" spans="1:8" ht="15" customHeight="1">
      <c r="A13" s="510"/>
      <c r="B13" s="456"/>
      <c r="C13" s="450"/>
      <c r="D13" s="444" t="s">
        <v>245</v>
      </c>
      <c r="E13" s="445" t="s">
        <v>134</v>
      </c>
      <c r="F13" s="475">
        <v>3</v>
      </c>
      <c r="G13" s="430"/>
      <c r="H13" s="420"/>
    </row>
    <row r="14" spans="1:10" ht="24.75" customHeight="1">
      <c r="A14" s="510"/>
      <c r="B14" s="456"/>
      <c r="C14" s="450"/>
      <c r="D14" s="444" t="s">
        <v>251</v>
      </c>
      <c r="E14" s="445" t="s">
        <v>278</v>
      </c>
      <c r="F14" s="475">
        <v>4</v>
      </c>
      <c r="G14" s="430"/>
      <c r="H14" s="420"/>
      <c r="J14" s="97" t="s">
        <v>199</v>
      </c>
    </row>
    <row r="15" spans="1:8" ht="16.5" customHeight="1">
      <c r="A15" s="510"/>
      <c r="B15" s="456">
        <v>2</v>
      </c>
      <c r="C15" s="450"/>
      <c r="D15" s="506" t="s">
        <v>209</v>
      </c>
      <c r="E15" s="506"/>
      <c r="F15" s="475">
        <v>5</v>
      </c>
      <c r="G15" s="430">
        <v>23440</v>
      </c>
      <c r="H15" s="420"/>
    </row>
    <row r="16" spans="1:109" ht="15.75" customHeight="1">
      <c r="A16" s="453" t="s">
        <v>213</v>
      </c>
      <c r="B16" s="456"/>
      <c r="C16" s="455"/>
      <c r="D16" s="509" t="s">
        <v>481</v>
      </c>
      <c r="E16" s="509"/>
      <c r="F16" s="474">
        <v>6</v>
      </c>
      <c r="G16" s="430">
        <v>289963</v>
      </c>
      <c r="H16" s="420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</row>
    <row r="17" spans="1:109" ht="28.5" customHeight="1">
      <c r="A17" s="495"/>
      <c r="B17" s="456">
        <v>1</v>
      </c>
      <c r="C17" s="126"/>
      <c r="D17" s="493" t="s">
        <v>482</v>
      </c>
      <c r="E17" s="493"/>
      <c r="F17" s="474">
        <v>7</v>
      </c>
      <c r="G17" s="430">
        <v>283663</v>
      </c>
      <c r="H17" s="420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</row>
    <row r="18" spans="1:109" ht="16.5" customHeight="1">
      <c r="A18" s="495"/>
      <c r="B18" s="502"/>
      <c r="C18" s="455" t="s">
        <v>214</v>
      </c>
      <c r="D18" s="488" t="s">
        <v>215</v>
      </c>
      <c r="E18" s="488"/>
      <c r="F18" s="474">
        <v>8</v>
      </c>
      <c r="G18" s="431">
        <v>143987</v>
      </c>
      <c r="H18" s="420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</row>
    <row r="19" spans="1:109" ht="24.75" customHeight="1">
      <c r="A19" s="495"/>
      <c r="B19" s="502"/>
      <c r="C19" s="455" t="s">
        <v>216</v>
      </c>
      <c r="D19" s="488" t="s">
        <v>217</v>
      </c>
      <c r="E19" s="520"/>
      <c r="F19" s="474">
        <v>9</v>
      </c>
      <c r="G19" s="431">
        <v>9607</v>
      </c>
      <c r="H19" s="420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</row>
    <row r="20" spans="1:109" ht="28.5" customHeight="1">
      <c r="A20" s="495"/>
      <c r="B20" s="502"/>
      <c r="C20" s="455" t="s">
        <v>218</v>
      </c>
      <c r="D20" s="493" t="s">
        <v>483</v>
      </c>
      <c r="E20" s="493"/>
      <c r="F20" s="474">
        <v>10</v>
      </c>
      <c r="G20" s="431">
        <v>101511</v>
      </c>
      <c r="H20" s="420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</row>
    <row r="21" spans="1:109" ht="25.5">
      <c r="A21" s="495"/>
      <c r="B21" s="502"/>
      <c r="C21" s="450"/>
      <c r="D21" s="451" t="s">
        <v>126</v>
      </c>
      <c r="E21" s="446" t="s">
        <v>484</v>
      </c>
      <c r="F21" s="475">
        <v>11</v>
      </c>
      <c r="G21" s="431">
        <v>95834</v>
      </c>
      <c r="H21" s="420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</row>
    <row r="22" spans="1:109" ht="21" customHeight="1">
      <c r="A22" s="495"/>
      <c r="B22" s="502"/>
      <c r="C22" s="503"/>
      <c r="D22" s="453" t="s">
        <v>219</v>
      </c>
      <c r="E22" s="447" t="s">
        <v>220</v>
      </c>
      <c r="F22" s="475">
        <v>12</v>
      </c>
      <c r="G22" s="431">
        <v>80106</v>
      </c>
      <c r="H22" s="420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</row>
    <row r="23" spans="1:109" ht="16.5" customHeight="1">
      <c r="A23" s="495"/>
      <c r="B23" s="502"/>
      <c r="C23" s="503"/>
      <c r="D23" s="453" t="s">
        <v>221</v>
      </c>
      <c r="E23" s="447" t="s">
        <v>222</v>
      </c>
      <c r="F23" s="475">
        <v>13</v>
      </c>
      <c r="G23" s="431">
        <v>15728</v>
      </c>
      <c r="H23" s="420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</row>
    <row r="24" spans="1:109" ht="15.75" customHeight="1">
      <c r="A24" s="495"/>
      <c r="B24" s="502"/>
      <c r="C24" s="503"/>
      <c r="D24" s="453" t="s">
        <v>223</v>
      </c>
      <c r="E24" s="447" t="s">
        <v>224</v>
      </c>
      <c r="F24" s="475">
        <v>14</v>
      </c>
      <c r="G24" s="431">
        <v>850</v>
      </c>
      <c r="H24" s="420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</row>
    <row r="25" spans="1:109" ht="29.25" customHeight="1">
      <c r="A25" s="495"/>
      <c r="B25" s="502"/>
      <c r="C25" s="503"/>
      <c r="D25" s="453"/>
      <c r="E25" s="449" t="s">
        <v>225</v>
      </c>
      <c r="F25" s="475">
        <v>15</v>
      </c>
      <c r="G25" s="431"/>
      <c r="H25" s="420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</row>
    <row r="26" spans="1:109" ht="40.5" customHeight="1">
      <c r="A26" s="495"/>
      <c r="B26" s="502"/>
      <c r="C26" s="503"/>
      <c r="D26" s="454" t="s">
        <v>226</v>
      </c>
      <c r="E26" s="444" t="s">
        <v>135</v>
      </c>
      <c r="F26" s="475">
        <v>16</v>
      </c>
      <c r="G26" s="431">
        <v>1844</v>
      </c>
      <c r="H26" s="420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</row>
    <row r="27" spans="1:109" ht="29.25" customHeight="1">
      <c r="A27" s="495"/>
      <c r="B27" s="502"/>
      <c r="C27" s="503"/>
      <c r="D27" s="453" t="s">
        <v>227</v>
      </c>
      <c r="E27" s="448" t="s">
        <v>457</v>
      </c>
      <c r="F27" s="475">
        <v>17</v>
      </c>
      <c r="G27" s="433">
        <v>2983</v>
      </c>
      <c r="H27" s="420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</row>
    <row r="28" spans="1:109" ht="15" customHeight="1">
      <c r="A28" s="495"/>
      <c r="B28" s="502"/>
      <c r="C28" s="419" t="s">
        <v>228</v>
      </c>
      <c r="D28" s="488" t="s">
        <v>229</v>
      </c>
      <c r="E28" s="517"/>
      <c r="F28" s="475">
        <v>18</v>
      </c>
      <c r="G28" s="430">
        <v>28558</v>
      </c>
      <c r="H28" s="420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</row>
    <row r="29" spans="1:109" ht="17.25" customHeight="1">
      <c r="A29" s="501"/>
      <c r="B29" s="465">
        <v>2</v>
      </c>
      <c r="C29" s="127"/>
      <c r="D29" s="506" t="s">
        <v>230</v>
      </c>
      <c r="E29" s="507"/>
      <c r="F29" s="475">
        <v>19</v>
      </c>
      <c r="G29" s="430">
        <v>6300</v>
      </c>
      <c r="H29" s="420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</row>
    <row r="30" spans="1:109" ht="28.5" customHeight="1">
      <c r="A30" s="436" t="s">
        <v>235</v>
      </c>
      <c r="B30" s="437"/>
      <c r="C30" s="438"/>
      <c r="D30" s="493" t="s">
        <v>485</v>
      </c>
      <c r="E30" s="493"/>
      <c r="F30" s="474">
        <v>20</v>
      </c>
      <c r="G30" s="430">
        <v>113510</v>
      </c>
      <c r="H30" s="420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</row>
    <row r="31" spans="1:8" ht="15.75" customHeight="1">
      <c r="A31" s="436" t="s">
        <v>236</v>
      </c>
      <c r="B31" s="468">
        <v>1</v>
      </c>
      <c r="C31" s="469"/>
      <c r="D31" s="493" t="s">
        <v>486</v>
      </c>
      <c r="E31" s="493"/>
      <c r="F31" s="474">
        <v>21</v>
      </c>
      <c r="G31" s="430">
        <v>17767</v>
      </c>
      <c r="H31" s="420"/>
    </row>
    <row r="32" spans="1:8" ht="15.75" customHeight="1">
      <c r="A32" s="436"/>
      <c r="B32" s="468">
        <v>2</v>
      </c>
      <c r="C32" s="469"/>
      <c r="D32" s="493" t="s">
        <v>487</v>
      </c>
      <c r="E32" s="493"/>
      <c r="F32" s="474">
        <v>22</v>
      </c>
      <c r="G32" s="430"/>
      <c r="H32" s="441"/>
    </row>
    <row r="33" spans="1:8" ht="15.75" customHeight="1">
      <c r="A33" s="436"/>
      <c r="B33" s="468">
        <v>3</v>
      </c>
      <c r="C33" s="469"/>
      <c r="D33" s="493" t="s">
        <v>488</v>
      </c>
      <c r="E33" s="493"/>
      <c r="F33" s="474">
        <v>23</v>
      </c>
      <c r="G33" s="430"/>
      <c r="H33" s="441"/>
    </row>
    <row r="34" spans="1:8" ht="15.75" customHeight="1">
      <c r="A34" s="436"/>
      <c r="B34" s="468">
        <v>4</v>
      </c>
      <c r="C34" s="469"/>
      <c r="D34" s="493" t="s">
        <v>489</v>
      </c>
      <c r="E34" s="493"/>
      <c r="F34" s="474">
        <v>24</v>
      </c>
      <c r="G34" s="430"/>
      <c r="H34" s="441"/>
    </row>
    <row r="35" spans="1:8" ht="29.25" customHeight="1">
      <c r="A35" s="436"/>
      <c r="B35" s="468">
        <v>5</v>
      </c>
      <c r="C35" s="469"/>
      <c r="D35" s="493" t="s">
        <v>490</v>
      </c>
      <c r="E35" s="493"/>
      <c r="F35" s="474">
        <v>25</v>
      </c>
      <c r="G35" s="430"/>
      <c r="H35" s="441"/>
    </row>
    <row r="36" spans="1:109" s="122" customFormat="1" ht="39.75" customHeight="1">
      <c r="A36" s="436" t="s">
        <v>238</v>
      </c>
      <c r="B36" s="437"/>
      <c r="C36" s="438"/>
      <c r="D36" s="493" t="s">
        <v>491</v>
      </c>
      <c r="E36" s="493"/>
      <c r="F36" s="474">
        <v>26</v>
      </c>
      <c r="G36" s="430">
        <v>95743</v>
      </c>
      <c r="H36" s="42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</row>
    <row r="37" spans="1:8" ht="15.75" customHeight="1">
      <c r="A37" s="497"/>
      <c r="B37" s="440">
        <v>1</v>
      </c>
      <c r="C37" s="467"/>
      <c r="D37" s="504" t="s">
        <v>239</v>
      </c>
      <c r="E37" s="505"/>
      <c r="F37" s="475">
        <v>27</v>
      </c>
      <c r="G37" s="430"/>
      <c r="H37" s="420"/>
    </row>
    <row r="38" spans="1:8" ht="27.75" customHeight="1">
      <c r="A38" s="495"/>
      <c r="B38" s="418">
        <v>2</v>
      </c>
      <c r="C38" s="419"/>
      <c r="D38" s="518" t="s">
        <v>240</v>
      </c>
      <c r="E38" s="519"/>
      <c r="F38" s="475">
        <v>28</v>
      </c>
      <c r="G38" s="430"/>
      <c r="H38" s="420"/>
    </row>
    <row r="39" spans="1:8" ht="15.75" customHeight="1">
      <c r="A39" s="495"/>
      <c r="B39" s="418">
        <v>3</v>
      </c>
      <c r="C39" s="419"/>
      <c r="D39" s="518" t="s">
        <v>241</v>
      </c>
      <c r="E39" s="519"/>
      <c r="F39" s="475">
        <v>29</v>
      </c>
      <c r="G39" s="430"/>
      <c r="H39" s="420"/>
    </row>
    <row r="40" spans="1:8" ht="66.75" customHeight="1">
      <c r="A40" s="495"/>
      <c r="B40" s="418">
        <v>4</v>
      </c>
      <c r="C40" s="419"/>
      <c r="D40" s="518" t="s">
        <v>92</v>
      </c>
      <c r="E40" s="521"/>
      <c r="F40" s="475">
        <v>30</v>
      </c>
      <c r="G40" s="430"/>
      <c r="H40" s="420"/>
    </row>
    <row r="41" spans="1:8" ht="20.25" customHeight="1">
      <c r="A41" s="495"/>
      <c r="B41" s="439">
        <v>5</v>
      </c>
      <c r="C41" s="127"/>
      <c r="D41" s="498" t="s">
        <v>242</v>
      </c>
      <c r="E41" s="499"/>
      <c r="F41" s="475">
        <v>31</v>
      </c>
      <c r="G41" s="430"/>
      <c r="H41" s="420"/>
    </row>
    <row r="42" spans="1:8" ht="42" customHeight="1">
      <c r="A42" s="495"/>
      <c r="B42" s="437">
        <v>6</v>
      </c>
      <c r="C42" s="438"/>
      <c r="D42" s="493" t="s">
        <v>492</v>
      </c>
      <c r="E42" s="493"/>
      <c r="F42" s="474">
        <v>32</v>
      </c>
      <c r="G42" s="430">
        <v>95743</v>
      </c>
      <c r="H42" s="420"/>
    </row>
    <row r="43" spans="1:8" ht="66" customHeight="1">
      <c r="A43" s="495"/>
      <c r="B43" s="437">
        <v>7</v>
      </c>
      <c r="C43" s="438"/>
      <c r="D43" s="493" t="s">
        <v>243</v>
      </c>
      <c r="E43" s="493"/>
      <c r="F43" s="474">
        <v>33</v>
      </c>
      <c r="G43" s="430">
        <v>4699</v>
      </c>
      <c r="H43" s="420"/>
    </row>
    <row r="44" spans="1:8" ht="66.75" customHeight="1">
      <c r="A44" s="495"/>
      <c r="B44" s="437">
        <v>8</v>
      </c>
      <c r="C44" s="438"/>
      <c r="D44" s="493" t="s">
        <v>244</v>
      </c>
      <c r="E44" s="493"/>
      <c r="F44" s="476">
        <v>34</v>
      </c>
      <c r="G44" s="430">
        <v>25111</v>
      </c>
      <c r="H44" s="420"/>
    </row>
    <row r="45" spans="1:8" ht="27.75" customHeight="1">
      <c r="A45" s="495"/>
      <c r="B45" s="437"/>
      <c r="C45" s="438" t="s">
        <v>245</v>
      </c>
      <c r="D45" s="518" t="s">
        <v>136</v>
      </c>
      <c r="E45" s="518"/>
      <c r="F45" s="477">
        <v>35</v>
      </c>
      <c r="G45" s="430">
        <v>20089</v>
      </c>
      <c r="H45" s="420"/>
    </row>
    <row r="46" spans="1:8" ht="27.75" customHeight="1">
      <c r="A46" s="495"/>
      <c r="B46" s="437"/>
      <c r="C46" s="450" t="s">
        <v>251</v>
      </c>
      <c r="D46" s="518" t="s">
        <v>137</v>
      </c>
      <c r="E46" s="518"/>
      <c r="F46" s="477">
        <v>36</v>
      </c>
      <c r="G46" s="430"/>
      <c r="H46" s="420"/>
    </row>
    <row r="47" spans="1:8" ht="27.75" customHeight="1">
      <c r="A47" s="495"/>
      <c r="B47" s="437"/>
      <c r="C47" s="450" t="s">
        <v>253</v>
      </c>
      <c r="D47" s="518" t="s">
        <v>138</v>
      </c>
      <c r="E47" s="518"/>
      <c r="F47" s="477">
        <v>37</v>
      </c>
      <c r="G47" s="430">
        <v>5022</v>
      </c>
      <c r="H47" s="420"/>
    </row>
    <row r="48" spans="1:8" ht="42" customHeight="1">
      <c r="A48" s="495"/>
      <c r="B48" s="437">
        <v>9</v>
      </c>
      <c r="C48" s="450"/>
      <c r="D48" s="493" t="s">
        <v>493</v>
      </c>
      <c r="E48" s="493"/>
      <c r="F48" s="478">
        <v>38</v>
      </c>
      <c r="G48" s="430">
        <v>70632</v>
      </c>
      <c r="H48" s="420"/>
    </row>
    <row r="49" spans="1:109" s="133" customFormat="1" ht="20.25" customHeight="1">
      <c r="A49" s="442" t="s">
        <v>246</v>
      </c>
      <c r="B49" s="440"/>
      <c r="C49" s="470"/>
      <c r="D49" s="504" t="s">
        <v>247</v>
      </c>
      <c r="E49" s="505"/>
      <c r="F49" s="475">
        <v>39</v>
      </c>
      <c r="G49" s="432">
        <v>1771</v>
      </c>
      <c r="H49" s="130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</row>
    <row r="50" spans="1:109" s="133" customFormat="1" ht="29.25" customHeight="1">
      <c r="A50" s="442" t="s">
        <v>248</v>
      </c>
      <c r="B50" s="443"/>
      <c r="C50" s="452"/>
      <c r="D50" s="488" t="s">
        <v>249</v>
      </c>
      <c r="E50" s="489"/>
      <c r="F50" s="475">
        <v>40</v>
      </c>
      <c r="G50" s="431">
        <v>1771</v>
      </c>
      <c r="H50" s="130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</row>
    <row r="51" spans="1:8" s="133" customFormat="1" ht="15.75" customHeight="1">
      <c r="A51" s="442"/>
      <c r="B51" s="443"/>
      <c r="C51" s="452" t="s">
        <v>245</v>
      </c>
      <c r="D51" s="488" t="s">
        <v>250</v>
      </c>
      <c r="E51" s="489"/>
      <c r="F51" s="475">
        <v>41</v>
      </c>
      <c r="G51" s="432">
        <v>39</v>
      </c>
      <c r="H51" s="130"/>
    </row>
    <row r="52" spans="1:8" s="133" customFormat="1" ht="15.75" customHeight="1">
      <c r="A52" s="442"/>
      <c r="B52" s="443"/>
      <c r="C52" s="452" t="s">
        <v>251</v>
      </c>
      <c r="D52" s="488" t="s">
        <v>252</v>
      </c>
      <c r="E52" s="489"/>
      <c r="F52" s="475">
        <v>42</v>
      </c>
      <c r="G52" s="432">
        <v>1629</v>
      </c>
      <c r="H52" s="130"/>
    </row>
    <row r="53" spans="1:8" s="133" customFormat="1" ht="15.75" customHeight="1">
      <c r="A53" s="442"/>
      <c r="B53" s="443"/>
      <c r="C53" s="452" t="s">
        <v>253</v>
      </c>
      <c r="D53" s="488" t="s">
        <v>254</v>
      </c>
      <c r="E53" s="489"/>
      <c r="F53" s="475">
        <v>43</v>
      </c>
      <c r="G53" s="432">
        <v>8</v>
      </c>
      <c r="H53" s="130"/>
    </row>
    <row r="54" spans="1:8" s="133" customFormat="1" ht="15.75" customHeight="1">
      <c r="A54" s="442"/>
      <c r="B54" s="443"/>
      <c r="C54" s="452" t="s">
        <v>255</v>
      </c>
      <c r="D54" s="488" t="s">
        <v>256</v>
      </c>
      <c r="E54" s="489"/>
      <c r="F54" s="475">
        <v>44</v>
      </c>
      <c r="G54" s="432">
        <v>5</v>
      </c>
      <c r="H54" s="130"/>
    </row>
    <row r="55" spans="1:8" s="133" customFormat="1" ht="15.75" customHeight="1">
      <c r="A55" s="442"/>
      <c r="B55" s="443"/>
      <c r="C55" s="452" t="s">
        <v>257</v>
      </c>
      <c r="D55" s="488" t="s">
        <v>258</v>
      </c>
      <c r="E55" s="489"/>
      <c r="F55" s="475">
        <v>45</v>
      </c>
      <c r="G55" s="432">
        <v>90</v>
      </c>
      <c r="H55" s="130"/>
    </row>
    <row r="56" spans="1:109" ht="33.75" customHeight="1">
      <c r="A56" s="482" t="s">
        <v>259</v>
      </c>
      <c r="B56" s="483"/>
      <c r="C56" s="438"/>
      <c r="D56" s="506" t="s">
        <v>260</v>
      </c>
      <c r="E56" s="507"/>
      <c r="F56" s="475">
        <v>46</v>
      </c>
      <c r="G56" s="430">
        <v>232997</v>
      </c>
      <c r="H56" s="485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</row>
    <row r="57" spans="1:109" ht="15.75" customHeight="1">
      <c r="A57" s="482"/>
      <c r="B57" s="484">
        <v>1</v>
      </c>
      <c r="C57" s="126"/>
      <c r="D57" s="488" t="s">
        <v>196</v>
      </c>
      <c r="E57" s="488"/>
      <c r="F57" s="474">
        <v>47</v>
      </c>
      <c r="G57" s="430">
        <v>137444</v>
      </c>
      <c r="H57" s="485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</row>
    <row r="58" spans="1:109" ht="29.25" customHeight="1">
      <c r="A58" s="482"/>
      <c r="B58" s="483"/>
      <c r="C58" s="126"/>
      <c r="D58" s="481"/>
      <c r="E58" s="481" t="s">
        <v>197</v>
      </c>
      <c r="F58" s="474">
        <v>48</v>
      </c>
      <c r="G58" s="430"/>
      <c r="H58" s="485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</row>
    <row r="59" spans="1:109" ht="15.75" customHeight="1">
      <c r="A59" s="482" t="s">
        <v>261</v>
      </c>
      <c r="B59" s="483"/>
      <c r="C59" s="438"/>
      <c r="D59" s="504" t="s">
        <v>68</v>
      </c>
      <c r="E59" s="505"/>
      <c r="F59" s="475">
        <v>49</v>
      </c>
      <c r="G59" s="430">
        <v>232997</v>
      </c>
      <c r="H59" s="485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</row>
    <row r="60" spans="1:109" ht="17.25" customHeight="1">
      <c r="A60" s="417" t="s">
        <v>262</v>
      </c>
      <c r="B60" s="418"/>
      <c r="C60" s="127"/>
      <c r="D60" s="506" t="s">
        <v>263</v>
      </c>
      <c r="E60" s="507"/>
      <c r="F60" s="475"/>
      <c r="G60" s="430"/>
      <c r="H60" s="420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</row>
    <row r="61" spans="1:109" ht="18.75" customHeight="1">
      <c r="A61" s="495"/>
      <c r="B61" s="456">
        <v>1</v>
      </c>
      <c r="C61" s="438"/>
      <c r="D61" s="493" t="s">
        <v>264</v>
      </c>
      <c r="E61" s="493"/>
      <c r="F61" s="474">
        <v>50</v>
      </c>
      <c r="G61" s="434">
        <v>931</v>
      </c>
      <c r="H61" s="420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</row>
    <row r="62" spans="1:109" ht="15.75" customHeight="1">
      <c r="A62" s="495"/>
      <c r="B62" s="465">
        <v>2</v>
      </c>
      <c r="C62" s="438"/>
      <c r="D62" s="493" t="s">
        <v>265</v>
      </c>
      <c r="E62" s="493"/>
      <c r="F62" s="474">
        <v>51</v>
      </c>
      <c r="G62" s="434">
        <v>931</v>
      </c>
      <c r="H62" s="420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</row>
    <row r="63" spans="1:109" ht="44.25" customHeight="1">
      <c r="A63" s="496"/>
      <c r="B63" s="456">
        <v>3</v>
      </c>
      <c r="C63" s="466"/>
      <c r="D63" s="500" t="s">
        <v>496</v>
      </c>
      <c r="E63" s="500"/>
      <c r="F63" s="474">
        <v>52</v>
      </c>
      <c r="G63" s="431">
        <v>8578.052273540996</v>
      </c>
      <c r="H63" s="420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</row>
    <row r="64" spans="1:109" ht="41.25" customHeight="1">
      <c r="A64" s="496"/>
      <c r="B64" s="456">
        <v>4</v>
      </c>
      <c r="C64" s="466"/>
      <c r="D64" s="500" t="s">
        <v>497</v>
      </c>
      <c r="E64" s="500"/>
      <c r="F64" s="474">
        <v>53</v>
      </c>
      <c r="G64" s="430">
        <v>7842.642320085929</v>
      </c>
      <c r="H64" s="420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</row>
    <row r="65" spans="1:109" ht="30.75" customHeight="1">
      <c r="A65" s="496"/>
      <c r="B65" s="456">
        <v>5</v>
      </c>
      <c r="C65" s="466"/>
      <c r="D65" s="493" t="s">
        <v>498</v>
      </c>
      <c r="E65" s="493"/>
      <c r="F65" s="474">
        <v>54</v>
      </c>
      <c r="G65" s="430">
        <v>408.19871106337274</v>
      </c>
      <c r="H65" s="420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</row>
    <row r="66" spans="1:109" ht="45" customHeight="1">
      <c r="A66" s="496"/>
      <c r="B66" s="456">
        <v>6</v>
      </c>
      <c r="C66" s="466"/>
      <c r="D66" s="500" t="s">
        <v>465</v>
      </c>
      <c r="E66" s="500"/>
      <c r="F66" s="474">
        <v>55</v>
      </c>
      <c r="G66" s="430">
        <v>392.8925886143931</v>
      </c>
      <c r="H66" s="420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</row>
    <row r="67" spans="1:109" ht="30.75" customHeight="1">
      <c r="A67" s="496"/>
      <c r="B67" s="456">
        <v>7</v>
      </c>
      <c r="C67" s="438"/>
      <c r="D67" s="493" t="s">
        <v>139</v>
      </c>
      <c r="E67" s="493"/>
      <c r="F67" s="474">
        <v>56</v>
      </c>
      <c r="G67" s="430"/>
      <c r="H67" s="420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</row>
    <row r="68" spans="1:109" ht="30" customHeight="1">
      <c r="A68" s="496"/>
      <c r="B68" s="456">
        <v>8</v>
      </c>
      <c r="C68" s="438"/>
      <c r="D68" s="493" t="s">
        <v>499</v>
      </c>
      <c r="E68" s="493"/>
      <c r="F68" s="474">
        <v>57</v>
      </c>
      <c r="G68" s="430">
        <v>718.6676679728259</v>
      </c>
      <c r="H68" s="420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</row>
    <row r="69" spans="1:109" ht="15" customHeight="1">
      <c r="A69" s="496"/>
      <c r="B69" s="456">
        <v>9</v>
      </c>
      <c r="C69" s="438"/>
      <c r="D69" s="493" t="s">
        <v>140</v>
      </c>
      <c r="E69" s="493"/>
      <c r="F69" s="474">
        <v>58</v>
      </c>
      <c r="G69" s="430"/>
      <c r="H69" s="429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</row>
    <row r="70" spans="1:109" ht="15" customHeight="1">
      <c r="A70" s="496"/>
      <c r="B70" s="456">
        <v>10</v>
      </c>
      <c r="C70" s="438"/>
      <c r="D70" s="493" t="s">
        <v>141</v>
      </c>
      <c r="E70" s="493"/>
      <c r="F70" s="474">
        <v>59</v>
      </c>
      <c r="G70" s="47">
        <v>56509</v>
      </c>
      <c r="H70" s="429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</row>
    <row r="71" spans="1:109" ht="15.75" customHeight="1">
      <c r="A71" s="124"/>
      <c r="B71" s="124"/>
      <c r="D71" s="490"/>
      <c r="E71" s="490"/>
      <c r="F71" s="491"/>
      <c r="G71" s="49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</row>
    <row r="72" spans="1:109" ht="15.75" customHeight="1">
      <c r="A72" s="124"/>
      <c r="B72" s="124"/>
      <c r="C72" s="464" t="s">
        <v>494</v>
      </c>
      <c r="D72" s="114"/>
      <c r="E72" s="114"/>
      <c r="F72" s="472"/>
      <c r="G72" s="487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</row>
    <row r="73" spans="1:109" ht="15.75">
      <c r="A73" s="124"/>
      <c r="B73" s="88"/>
      <c r="C73" s="464" t="s">
        <v>495</v>
      </c>
      <c r="D73" s="88"/>
      <c r="E73" s="88"/>
      <c r="F73" s="479"/>
      <c r="G73" s="10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</row>
    <row r="74" spans="1:109" ht="15">
      <c r="A74" s="124"/>
      <c r="B74" s="88"/>
      <c r="C74" s="88"/>
      <c r="D74" s="88"/>
      <c r="E74" s="88"/>
      <c r="F74" s="479"/>
      <c r="G74" s="110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</row>
    <row r="75" spans="1:109" ht="15.75">
      <c r="A75" s="124"/>
      <c r="B75" s="124"/>
      <c r="D75" s="124"/>
      <c r="E75" s="480"/>
      <c r="F75" s="435"/>
      <c r="G75" s="10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</row>
    <row r="76" spans="1:109" ht="15.75">
      <c r="A76" s="124"/>
      <c r="B76" s="124"/>
      <c r="D76" s="124"/>
      <c r="E76" s="480"/>
      <c r="F76" s="435"/>
      <c r="G76" s="110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</row>
    <row r="77" spans="1:109" ht="15">
      <c r="A77" s="124"/>
      <c r="B77" s="124"/>
      <c r="D77" s="124"/>
      <c r="E77" s="88"/>
      <c r="F77" s="479"/>
      <c r="G77" s="110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</row>
    <row r="78" spans="1:109" ht="15.75">
      <c r="A78" s="124"/>
      <c r="B78" s="124"/>
      <c r="D78" s="124"/>
      <c r="E78" s="88"/>
      <c r="F78" s="479"/>
      <c r="G78" s="110"/>
      <c r="H78" s="486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</row>
    <row r="79" spans="1:109" ht="15">
      <c r="A79" s="124"/>
      <c r="B79" s="124"/>
      <c r="D79" s="124"/>
      <c r="E79" s="88"/>
      <c r="F79" s="479"/>
      <c r="G79" s="110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</row>
    <row r="80" spans="1:109" ht="15">
      <c r="A80" s="124"/>
      <c r="B80" s="124"/>
      <c r="D80" s="124"/>
      <c r="E80" s="88"/>
      <c r="F80" s="479"/>
      <c r="G80" s="110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</row>
    <row r="81" spans="1:109" ht="12.75">
      <c r="A81" s="124"/>
      <c r="B81" s="124"/>
      <c r="D81" s="124"/>
      <c r="E81" s="125"/>
      <c r="F81" s="472"/>
      <c r="G81" s="487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</row>
    <row r="82" spans="1:109" ht="12.75">
      <c r="A82" s="124"/>
      <c r="B82" s="124"/>
      <c r="D82" s="124"/>
      <c r="E82" s="125"/>
      <c r="F82" s="472"/>
      <c r="G82" s="487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</row>
    <row r="83" spans="1:109" ht="12.75">
      <c r="A83" s="494"/>
      <c r="B83" s="494"/>
      <c r="C83" s="494"/>
      <c r="D83" s="494"/>
      <c r="E83" s="494"/>
      <c r="F83" s="472"/>
      <c r="G83" s="487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</row>
    <row r="84" spans="1:109" ht="12.75">
      <c r="A84" s="124"/>
      <c r="B84" s="124"/>
      <c r="D84" s="124"/>
      <c r="E84" s="125"/>
      <c r="F84" s="472"/>
      <c r="G84" s="487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</row>
    <row r="85" spans="1:109" ht="12.75">
      <c r="A85" s="494"/>
      <c r="B85" s="494"/>
      <c r="C85" s="494"/>
      <c r="D85" s="494"/>
      <c r="E85" s="494"/>
      <c r="F85" s="472"/>
      <c r="G85" s="48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</row>
    <row r="86" spans="1:109" ht="12.75">
      <c r="A86" s="124"/>
      <c r="B86" s="124"/>
      <c r="D86" s="124"/>
      <c r="E86" s="125"/>
      <c r="F86" s="472"/>
      <c r="G86" s="487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</row>
    <row r="87" spans="1:109" ht="12.75">
      <c r="A87" s="124"/>
      <c r="B87" s="124"/>
      <c r="D87" s="124"/>
      <c r="E87" s="125"/>
      <c r="F87" s="472"/>
      <c r="G87" s="487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</row>
    <row r="88" spans="1:109" ht="12.75">
      <c r="A88" s="124"/>
      <c r="B88" s="124"/>
      <c r="D88" s="124"/>
      <c r="E88" s="125"/>
      <c r="F88" s="472"/>
      <c r="G88" s="487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</row>
    <row r="89" spans="1:109" ht="12.75">
      <c r="A89" s="124"/>
      <c r="B89" s="124"/>
      <c r="D89" s="124"/>
      <c r="E89" s="125"/>
      <c r="F89" s="472"/>
      <c r="G89" s="487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</row>
    <row r="90" spans="1:109" ht="12.75">
      <c r="A90" s="124"/>
      <c r="B90" s="124"/>
      <c r="D90" s="124"/>
      <c r="E90" s="125"/>
      <c r="F90" s="472"/>
      <c r="G90" s="487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</row>
    <row r="91" spans="1:109" ht="12.75">
      <c r="A91" s="124"/>
      <c r="B91" s="124"/>
      <c r="D91" s="124"/>
      <c r="E91" s="125"/>
      <c r="F91" s="472"/>
      <c r="G91" s="487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</row>
    <row r="92" spans="1:109" ht="12.75">
      <c r="A92" s="124"/>
      <c r="B92" s="124"/>
      <c r="D92" s="124"/>
      <c r="E92" s="125"/>
      <c r="F92" s="472"/>
      <c r="G92" s="487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</row>
    <row r="93" spans="1:109" ht="12.75">
      <c r="A93" s="124"/>
      <c r="B93" s="124"/>
      <c r="D93" s="124"/>
      <c r="E93" s="125"/>
      <c r="F93" s="472"/>
      <c r="G93" s="487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</row>
    <row r="94" spans="1:109" ht="12.75">
      <c r="A94" s="124"/>
      <c r="B94" s="124"/>
      <c r="D94" s="124"/>
      <c r="E94" s="125"/>
      <c r="F94" s="472"/>
      <c r="G94" s="487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</row>
    <row r="95" spans="1:109" ht="12.75">
      <c r="A95" s="124"/>
      <c r="B95" s="124"/>
      <c r="D95" s="124"/>
      <c r="E95" s="125"/>
      <c r="F95" s="472"/>
      <c r="G95" s="487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</row>
    <row r="96" spans="1:109" ht="12.75">
      <c r="A96" s="124"/>
      <c r="B96" s="124"/>
      <c r="D96" s="124"/>
      <c r="E96" s="125"/>
      <c r="F96" s="472"/>
      <c r="G96" s="487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</row>
    <row r="97" spans="1:109" ht="12.75">
      <c r="A97" s="124"/>
      <c r="B97" s="124"/>
      <c r="D97" s="124"/>
      <c r="E97" s="125"/>
      <c r="F97" s="472"/>
      <c r="G97" s="487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</row>
    <row r="98" spans="1:109" ht="12.75">
      <c r="A98" s="124"/>
      <c r="B98" s="124"/>
      <c r="D98" s="124"/>
      <c r="E98" s="125"/>
      <c r="F98" s="472"/>
      <c r="G98" s="487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</row>
    <row r="99" spans="1:109" ht="12.75">
      <c r="A99" s="124"/>
      <c r="B99" s="124"/>
      <c r="D99" s="124"/>
      <c r="E99" s="125"/>
      <c r="F99" s="472"/>
      <c r="G99" s="487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</row>
    <row r="100" spans="1:109" ht="12.75">
      <c r="A100" s="124"/>
      <c r="B100" s="124"/>
      <c r="D100" s="124"/>
      <c r="E100" s="125"/>
      <c r="F100" s="472"/>
      <c r="G100" s="487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</row>
    <row r="101" spans="1:109" ht="12.75">
      <c r="A101" s="124"/>
      <c r="B101" s="124"/>
      <c r="D101" s="124"/>
      <c r="E101" s="125"/>
      <c r="F101" s="472"/>
      <c r="G101" s="487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</row>
    <row r="102" spans="1:109" ht="12.75">
      <c r="A102" s="124"/>
      <c r="B102" s="124"/>
      <c r="D102" s="124"/>
      <c r="E102" s="125"/>
      <c r="F102" s="472"/>
      <c r="G102" s="487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</row>
    <row r="103" spans="1:109" ht="12.75">
      <c r="A103" s="124"/>
      <c r="B103" s="124"/>
      <c r="D103" s="124"/>
      <c r="E103" s="125"/>
      <c r="F103" s="472"/>
      <c r="G103" s="487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</row>
    <row r="104" spans="1:109" ht="12.75">
      <c r="A104" s="124"/>
      <c r="B104" s="124"/>
      <c r="D104" s="124"/>
      <c r="E104" s="125"/>
      <c r="F104" s="472"/>
      <c r="G104" s="487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</row>
    <row r="105" spans="1:109" ht="12.75">
      <c r="A105" s="124"/>
      <c r="B105" s="124"/>
      <c r="D105" s="124"/>
      <c r="E105" s="125"/>
      <c r="F105" s="472"/>
      <c r="G105" s="487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</row>
    <row r="106" spans="1:109" ht="12.75">
      <c r="A106" s="124"/>
      <c r="B106" s="124"/>
      <c r="D106" s="124"/>
      <c r="E106" s="125"/>
      <c r="F106" s="472"/>
      <c r="G106" s="487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</row>
    <row r="107" spans="1:109" ht="12.75">
      <c r="A107" s="124"/>
      <c r="B107" s="124"/>
      <c r="D107" s="124"/>
      <c r="E107" s="125"/>
      <c r="F107" s="472"/>
      <c r="G107" s="487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</row>
    <row r="108" spans="1:109" ht="12.75">
      <c r="A108" s="124"/>
      <c r="B108" s="124"/>
      <c r="D108" s="124"/>
      <c r="E108" s="125"/>
      <c r="F108" s="472"/>
      <c r="G108" s="487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</row>
    <row r="109" spans="1:109" ht="12.75">
      <c r="A109" s="124"/>
      <c r="B109" s="124"/>
      <c r="D109" s="124"/>
      <c r="E109" s="125"/>
      <c r="F109" s="472"/>
      <c r="G109" s="487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</row>
    <row r="110" spans="1:109" ht="12.75">
      <c r="A110" s="124"/>
      <c r="B110" s="124"/>
      <c r="D110" s="124"/>
      <c r="E110" s="125"/>
      <c r="F110" s="472"/>
      <c r="G110" s="487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</row>
    <row r="111" spans="1:109" ht="12.75">
      <c r="A111" s="124"/>
      <c r="B111" s="124"/>
      <c r="D111" s="124"/>
      <c r="E111" s="125"/>
      <c r="F111" s="472"/>
      <c r="G111" s="487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</row>
    <row r="112" spans="1:109" ht="12.75">
      <c r="A112" s="124"/>
      <c r="B112" s="124"/>
      <c r="D112" s="124"/>
      <c r="E112" s="125"/>
      <c r="F112" s="472"/>
      <c r="G112" s="487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</row>
    <row r="113" spans="1:109" ht="12.75">
      <c r="A113" s="124"/>
      <c r="B113" s="124"/>
      <c r="D113" s="124"/>
      <c r="E113" s="125"/>
      <c r="F113" s="472"/>
      <c r="G113" s="487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</row>
    <row r="114" spans="1:109" ht="12.75">
      <c r="A114" s="124"/>
      <c r="B114" s="124"/>
      <c r="D114" s="124"/>
      <c r="E114" s="125"/>
      <c r="F114" s="472"/>
      <c r="G114" s="487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</row>
    <row r="115" spans="1:109" ht="12.75">
      <c r="A115" s="124"/>
      <c r="B115" s="124"/>
      <c r="D115" s="124"/>
      <c r="E115" s="125"/>
      <c r="F115" s="472"/>
      <c r="G115" s="487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</row>
    <row r="116" spans="1:109" ht="12.75">
      <c r="A116" s="124"/>
      <c r="B116" s="124"/>
      <c r="D116" s="124"/>
      <c r="E116" s="125"/>
      <c r="F116" s="472"/>
      <c r="G116" s="487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</row>
    <row r="117" spans="1:109" ht="12.75">
      <c r="A117" s="124"/>
      <c r="B117" s="124"/>
      <c r="D117" s="124"/>
      <c r="E117" s="125"/>
      <c r="F117" s="472"/>
      <c r="G117" s="487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</row>
    <row r="118" spans="1:109" ht="12.75">
      <c r="A118" s="124"/>
      <c r="B118" s="124"/>
      <c r="D118" s="124"/>
      <c r="E118" s="125"/>
      <c r="F118" s="472"/>
      <c r="G118" s="487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</row>
    <row r="119" spans="1:109" ht="12.75">
      <c r="A119" s="124"/>
      <c r="B119" s="124"/>
      <c r="D119" s="124"/>
      <c r="E119" s="125"/>
      <c r="F119" s="472"/>
      <c r="G119" s="487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</row>
    <row r="120" spans="1:109" ht="12.75">
      <c r="A120" s="124"/>
      <c r="B120" s="124"/>
      <c r="D120" s="124"/>
      <c r="E120" s="125"/>
      <c r="F120" s="472"/>
      <c r="G120" s="487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</row>
    <row r="121" spans="1:109" ht="12.75">
      <c r="A121" s="124"/>
      <c r="B121" s="124"/>
      <c r="D121" s="124"/>
      <c r="E121" s="125"/>
      <c r="F121" s="472"/>
      <c r="G121" s="487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</row>
    <row r="122" spans="1:109" ht="12.75">
      <c r="A122" s="124"/>
      <c r="B122" s="124"/>
      <c r="D122" s="124"/>
      <c r="E122" s="125"/>
      <c r="F122" s="472"/>
      <c r="G122" s="487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</row>
    <row r="123" spans="1:109" ht="12.75">
      <c r="A123" s="124"/>
      <c r="B123" s="124"/>
      <c r="D123" s="124"/>
      <c r="E123" s="125"/>
      <c r="F123" s="472"/>
      <c r="G123" s="487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</row>
    <row r="124" spans="1:109" ht="12.75">
      <c r="A124" s="124"/>
      <c r="B124" s="124"/>
      <c r="D124" s="124"/>
      <c r="E124" s="125"/>
      <c r="F124" s="472"/>
      <c r="G124" s="487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</row>
    <row r="125" spans="1:109" ht="12.75">
      <c r="A125" s="124"/>
      <c r="B125" s="124"/>
      <c r="D125" s="124"/>
      <c r="E125" s="125"/>
      <c r="F125" s="472"/>
      <c r="G125" s="487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</row>
    <row r="126" spans="1:109" ht="12.75">
      <c r="A126" s="124"/>
      <c r="B126" s="124"/>
      <c r="D126" s="124"/>
      <c r="E126" s="125"/>
      <c r="F126" s="472"/>
      <c r="G126" s="487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</row>
    <row r="127" spans="1:109" ht="12.75">
      <c r="A127" s="124"/>
      <c r="B127" s="124"/>
      <c r="D127" s="124"/>
      <c r="E127" s="125"/>
      <c r="F127" s="472"/>
      <c r="G127" s="487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</row>
    <row r="128" spans="1:109" ht="12.75">
      <c r="A128" s="124"/>
      <c r="B128" s="124"/>
      <c r="D128" s="124"/>
      <c r="E128" s="125"/>
      <c r="F128" s="472"/>
      <c r="G128" s="487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</row>
    <row r="129" spans="1:109" ht="12.75">
      <c r="A129" s="124"/>
      <c r="B129" s="124"/>
      <c r="D129" s="124"/>
      <c r="E129" s="125"/>
      <c r="F129" s="472"/>
      <c r="G129" s="487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</row>
    <row r="130" spans="1:109" ht="12.75">
      <c r="A130" s="124"/>
      <c r="B130" s="124"/>
      <c r="D130" s="124"/>
      <c r="E130" s="125"/>
      <c r="F130" s="472"/>
      <c r="G130" s="487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</row>
    <row r="131" spans="1:109" ht="12.75">
      <c r="A131" s="124"/>
      <c r="B131" s="124"/>
      <c r="D131" s="124"/>
      <c r="E131" s="125"/>
      <c r="F131" s="472"/>
      <c r="G131" s="487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</row>
    <row r="132" spans="1:109" ht="12.75">
      <c r="A132" s="124"/>
      <c r="B132" s="124"/>
      <c r="D132" s="124"/>
      <c r="E132" s="125"/>
      <c r="F132" s="472"/>
      <c r="G132" s="487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</row>
    <row r="133" spans="1:109" ht="12.75">
      <c r="A133" s="124"/>
      <c r="B133" s="124"/>
      <c r="D133" s="124"/>
      <c r="E133" s="125"/>
      <c r="F133" s="472"/>
      <c r="G133" s="487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</row>
    <row r="134" spans="1:109" ht="12.75">
      <c r="A134" s="124"/>
      <c r="B134" s="124"/>
      <c r="D134" s="124"/>
      <c r="E134" s="125"/>
      <c r="F134" s="472"/>
      <c r="G134" s="487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</row>
    <row r="135" spans="1:109" ht="12.75">
      <c r="A135" s="124"/>
      <c r="B135" s="124"/>
      <c r="D135" s="124"/>
      <c r="E135" s="125"/>
      <c r="F135" s="472"/>
      <c r="G135" s="487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</row>
    <row r="136" spans="1:109" ht="12.75">
      <c r="A136" s="124"/>
      <c r="B136" s="124"/>
      <c r="D136" s="124"/>
      <c r="E136" s="125"/>
      <c r="F136" s="472"/>
      <c r="G136" s="487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</row>
    <row r="137" spans="1:109" ht="12.75">
      <c r="A137" s="124"/>
      <c r="B137" s="124"/>
      <c r="D137" s="124"/>
      <c r="E137" s="125"/>
      <c r="F137" s="472"/>
      <c r="G137" s="487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</row>
    <row r="138" spans="1:109" ht="12.75">
      <c r="A138" s="124"/>
      <c r="B138" s="124"/>
      <c r="D138" s="124"/>
      <c r="E138" s="125"/>
      <c r="F138" s="472"/>
      <c r="G138" s="487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</row>
    <row r="139" spans="1:109" ht="12.75">
      <c r="A139" s="124"/>
      <c r="B139" s="124"/>
      <c r="D139" s="124"/>
      <c r="E139" s="125"/>
      <c r="F139" s="472"/>
      <c r="G139" s="487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</row>
    <row r="140" spans="1:109" ht="12.75">
      <c r="A140" s="124"/>
      <c r="B140" s="124"/>
      <c r="D140" s="124"/>
      <c r="E140" s="125"/>
      <c r="F140" s="472"/>
      <c r="G140" s="487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</row>
    <row r="141" spans="1:109" ht="12.75">
      <c r="A141" s="124"/>
      <c r="B141" s="124"/>
      <c r="D141" s="124"/>
      <c r="E141" s="125"/>
      <c r="F141" s="472"/>
      <c r="G141" s="487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</row>
    <row r="142" spans="1:109" ht="12.75">
      <c r="A142" s="124"/>
      <c r="B142" s="124"/>
      <c r="D142" s="124"/>
      <c r="E142" s="125"/>
      <c r="F142" s="472"/>
      <c r="G142" s="487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</row>
    <row r="143" spans="1:109" ht="12.75">
      <c r="A143" s="124"/>
      <c r="B143" s="124"/>
      <c r="D143" s="124"/>
      <c r="E143" s="125"/>
      <c r="F143" s="472"/>
      <c r="G143" s="487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</row>
    <row r="144" spans="1:109" ht="12.75">
      <c r="A144" s="124"/>
      <c r="B144" s="124"/>
      <c r="D144" s="124"/>
      <c r="E144" s="125"/>
      <c r="F144" s="472"/>
      <c r="G144" s="487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</row>
    <row r="145" spans="1:109" ht="12.75">
      <c r="A145" s="124"/>
      <c r="B145" s="124"/>
      <c r="D145" s="124"/>
      <c r="E145" s="125"/>
      <c r="F145" s="472"/>
      <c r="G145" s="487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</row>
    <row r="146" spans="1:109" ht="12.75">
      <c r="A146" s="124"/>
      <c r="B146" s="124"/>
      <c r="D146" s="124"/>
      <c r="E146" s="125"/>
      <c r="F146" s="472"/>
      <c r="G146" s="487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</row>
    <row r="147" spans="1:109" ht="12.75">
      <c r="A147" s="124"/>
      <c r="B147" s="124"/>
      <c r="D147" s="124"/>
      <c r="E147" s="125"/>
      <c r="F147" s="472"/>
      <c r="G147" s="487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</row>
    <row r="148" spans="1:109" ht="12.75">
      <c r="A148" s="124"/>
      <c r="B148" s="124"/>
      <c r="D148" s="124"/>
      <c r="E148" s="125"/>
      <c r="F148" s="472"/>
      <c r="G148" s="487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</row>
    <row r="149" spans="1:109" ht="12.75">
      <c r="A149" s="124"/>
      <c r="B149" s="124"/>
      <c r="D149" s="124"/>
      <c r="E149" s="125"/>
      <c r="F149" s="472"/>
      <c r="G149" s="487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</row>
    <row r="150" spans="1:109" ht="12.75">
      <c r="A150" s="124"/>
      <c r="B150" s="124"/>
      <c r="D150" s="124"/>
      <c r="E150" s="125"/>
      <c r="F150" s="472"/>
      <c r="G150" s="487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</row>
    <row r="151" spans="1:109" ht="12.75">
      <c r="A151" s="124"/>
      <c r="B151" s="124"/>
      <c r="D151" s="124"/>
      <c r="E151" s="125"/>
      <c r="F151" s="472"/>
      <c r="G151" s="487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</row>
    <row r="152" spans="1:109" ht="12.75">
      <c r="A152" s="124"/>
      <c r="B152" s="124"/>
      <c r="D152" s="124"/>
      <c r="E152" s="125"/>
      <c r="F152" s="472"/>
      <c r="G152" s="487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</row>
    <row r="153" spans="1:109" ht="12.75">
      <c r="A153" s="124"/>
      <c r="B153" s="124"/>
      <c r="D153" s="124"/>
      <c r="E153" s="125"/>
      <c r="F153" s="472"/>
      <c r="G153" s="487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</row>
    <row r="154" spans="1:109" ht="12.75">
      <c r="A154" s="124"/>
      <c r="B154" s="124"/>
      <c r="D154" s="124"/>
      <c r="E154" s="125"/>
      <c r="F154" s="472"/>
      <c r="G154" s="487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</row>
    <row r="155" spans="1:109" ht="12.75">
      <c r="A155" s="124"/>
      <c r="B155" s="124"/>
      <c r="D155" s="124"/>
      <c r="E155" s="125"/>
      <c r="F155" s="472"/>
      <c r="G155" s="487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</row>
    <row r="156" spans="1:109" ht="12.75">
      <c r="A156" s="124"/>
      <c r="B156" s="124"/>
      <c r="D156" s="124"/>
      <c r="E156" s="125"/>
      <c r="F156" s="472"/>
      <c r="G156" s="487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</row>
    <row r="157" spans="1:109" ht="12.75">
      <c r="A157" s="124"/>
      <c r="B157" s="124"/>
      <c r="D157" s="124"/>
      <c r="E157" s="125"/>
      <c r="F157" s="472"/>
      <c r="G157" s="487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</row>
    <row r="158" spans="1:109" ht="12.75">
      <c r="A158" s="124"/>
      <c r="B158" s="124"/>
      <c r="D158" s="124"/>
      <c r="E158" s="125"/>
      <c r="F158" s="472"/>
      <c r="G158" s="487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</row>
    <row r="159" spans="1:109" ht="12.75">
      <c r="A159" s="124"/>
      <c r="B159" s="124"/>
      <c r="D159" s="124"/>
      <c r="E159" s="125"/>
      <c r="F159" s="472"/>
      <c r="G159" s="487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</row>
    <row r="160" spans="1:109" ht="12.75">
      <c r="A160" s="124"/>
      <c r="B160" s="124"/>
      <c r="D160" s="124"/>
      <c r="E160" s="125"/>
      <c r="F160" s="472"/>
      <c r="G160" s="487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</row>
    <row r="161" spans="1:109" ht="12.75">
      <c r="A161" s="124"/>
      <c r="B161" s="124"/>
      <c r="D161" s="124"/>
      <c r="E161" s="125"/>
      <c r="F161" s="472"/>
      <c r="G161" s="487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</row>
    <row r="162" spans="1:109" ht="12.75">
      <c r="A162" s="124"/>
      <c r="B162" s="124"/>
      <c r="D162" s="124"/>
      <c r="E162" s="125"/>
      <c r="F162" s="472"/>
      <c r="G162" s="487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</row>
    <row r="163" spans="1:109" ht="12.75">
      <c r="A163" s="124"/>
      <c r="B163" s="124"/>
      <c r="D163" s="124"/>
      <c r="E163" s="125"/>
      <c r="F163" s="472"/>
      <c r="G163" s="487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</row>
    <row r="164" spans="1:109" ht="12.75">
      <c r="A164" s="124"/>
      <c r="B164" s="124"/>
      <c r="D164" s="124"/>
      <c r="E164" s="125"/>
      <c r="F164" s="472"/>
      <c r="G164" s="487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</row>
    <row r="165" spans="1:109" ht="12.75">
      <c r="A165" s="124"/>
      <c r="B165" s="124"/>
      <c r="D165" s="124"/>
      <c r="E165" s="125"/>
      <c r="F165" s="472"/>
      <c r="G165" s="487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</row>
    <row r="166" spans="1:109" ht="12.75">
      <c r="A166" s="124"/>
      <c r="B166" s="124"/>
      <c r="D166" s="124"/>
      <c r="E166" s="125"/>
      <c r="F166" s="472"/>
      <c r="G166" s="487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</row>
    <row r="167" spans="1:109" ht="12.75">
      <c r="A167" s="124"/>
      <c r="B167" s="124"/>
      <c r="D167" s="124"/>
      <c r="E167" s="125"/>
      <c r="F167" s="472"/>
      <c r="G167" s="487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</row>
    <row r="168" spans="1:109" ht="12.75">
      <c r="A168" s="124"/>
      <c r="B168" s="124"/>
      <c r="D168" s="124"/>
      <c r="E168" s="125"/>
      <c r="F168" s="472"/>
      <c r="G168" s="487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</row>
    <row r="169" spans="1:109" ht="12.75">
      <c r="A169" s="124"/>
      <c r="B169" s="124"/>
      <c r="D169" s="124"/>
      <c r="E169" s="125"/>
      <c r="F169" s="472"/>
      <c r="G169" s="487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</row>
    <row r="170" spans="1:109" ht="12.75">
      <c r="A170" s="124"/>
      <c r="B170" s="124"/>
      <c r="D170" s="124"/>
      <c r="E170" s="125"/>
      <c r="F170" s="472"/>
      <c r="G170" s="487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</row>
    <row r="171" spans="1:109" ht="12.75">
      <c r="A171" s="124"/>
      <c r="B171" s="124"/>
      <c r="D171" s="124"/>
      <c r="E171" s="125"/>
      <c r="F171" s="472"/>
      <c r="G171" s="487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</row>
    <row r="172" spans="1:109" ht="12.75">
      <c r="A172" s="124"/>
      <c r="B172" s="124"/>
      <c r="D172" s="124"/>
      <c r="E172" s="125"/>
      <c r="F172" s="472"/>
      <c r="G172" s="487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</row>
    <row r="173" spans="1:109" ht="12.75">
      <c r="A173" s="124"/>
      <c r="B173" s="124"/>
      <c r="D173" s="124"/>
      <c r="E173" s="125"/>
      <c r="F173" s="472"/>
      <c r="G173" s="487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</row>
    <row r="174" spans="1:109" ht="12.75">
      <c r="A174" s="124"/>
      <c r="B174" s="124"/>
      <c r="D174" s="124"/>
      <c r="E174" s="125"/>
      <c r="F174" s="472"/>
      <c r="G174" s="487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</row>
    <row r="175" spans="1:109" ht="12.75">
      <c r="A175" s="124"/>
      <c r="B175" s="124"/>
      <c r="D175" s="124"/>
      <c r="E175" s="125"/>
      <c r="F175" s="472"/>
      <c r="G175" s="487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</row>
    <row r="176" spans="1:109" ht="12.75">
      <c r="A176" s="124"/>
      <c r="B176" s="124"/>
      <c r="D176" s="124"/>
      <c r="E176" s="125"/>
      <c r="F176" s="472"/>
      <c r="G176" s="487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</row>
    <row r="177" spans="1:109" ht="12.75">
      <c r="A177" s="124"/>
      <c r="B177" s="124"/>
      <c r="D177" s="124"/>
      <c r="E177" s="125"/>
      <c r="F177" s="472"/>
      <c r="G177" s="487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</row>
    <row r="178" spans="1:109" ht="12.75">
      <c r="A178" s="124"/>
      <c r="B178" s="124"/>
      <c r="D178" s="124"/>
      <c r="E178" s="125"/>
      <c r="F178" s="472"/>
      <c r="G178" s="487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</row>
    <row r="179" spans="1:109" ht="12.75">
      <c r="A179" s="124"/>
      <c r="B179" s="124"/>
      <c r="D179" s="124"/>
      <c r="E179" s="125"/>
      <c r="F179" s="472"/>
      <c r="G179" s="487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</row>
    <row r="180" spans="1:109" ht="12.75">
      <c r="A180" s="124"/>
      <c r="B180" s="124"/>
      <c r="D180" s="124"/>
      <c r="E180" s="125"/>
      <c r="F180" s="472"/>
      <c r="G180" s="487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</row>
    <row r="181" spans="1:109" ht="12.75">
      <c r="A181" s="124"/>
      <c r="B181" s="124"/>
      <c r="D181" s="124"/>
      <c r="E181" s="125"/>
      <c r="F181" s="472"/>
      <c r="G181" s="487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</row>
    <row r="182" spans="1:109" ht="12.75">
      <c r="A182" s="124"/>
      <c r="B182" s="124"/>
      <c r="D182" s="124"/>
      <c r="E182" s="125"/>
      <c r="F182" s="472"/>
      <c r="G182" s="487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</row>
    <row r="183" spans="1:109" ht="12.75">
      <c r="A183" s="124"/>
      <c r="B183" s="124"/>
      <c r="D183" s="124"/>
      <c r="E183" s="125"/>
      <c r="F183" s="472"/>
      <c r="G183" s="487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</row>
    <row r="184" spans="1:109" ht="12.75">
      <c r="A184" s="124"/>
      <c r="B184" s="124"/>
      <c r="D184" s="124"/>
      <c r="E184" s="125"/>
      <c r="F184" s="472"/>
      <c r="G184" s="487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</row>
    <row r="185" spans="1:109" ht="12.75">
      <c r="A185" s="124"/>
      <c r="B185" s="124"/>
      <c r="D185" s="124"/>
      <c r="E185" s="125"/>
      <c r="F185" s="472"/>
      <c r="G185" s="487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</row>
    <row r="186" spans="1:109" ht="12.75">
      <c r="A186" s="124"/>
      <c r="B186" s="124"/>
      <c r="D186" s="124"/>
      <c r="E186" s="125"/>
      <c r="F186" s="472"/>
      <c r="G186" s="487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</row>
    <row r="187" spans="1:109" ht="12.75">
      <c r="A187" s="124"/>
      <c r="B187" s="124"/>
      <c r="D187" s="124"/>
      <c r="E187" s="125"/>
      <c r="F187" s="472"/>
      <c r="G187" s="487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</row>
    <row r="188" spans="1:109" ht="12.75">
      <c r="A188" s="124"/>
      <c r="B188" s="124"/>
      <c r="D188" s="124"/>
      <c r="E188" s="125"/>
      <c r="F188" s="472"/>
      <c r="G188" s="487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</row>
    <row r="189" spans="1:109" ht="12.75">
      <c r="A189" s="124"/>
      <c r="B189" s="124"/>
      <c r="D189" s="124"/>
      <c r="E189" s="125"/>
      <c r="F189" s="472"/>
      <c r="G189" s="487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</row>
    <row r="190" spans="1:109" ht="12.75">
      <c r="A190" s="124"/>
      <c r="B190" s="124"/>
      <c r="D190" s="124"/>
      <c r="E190" s="125"/>
      <c r="F190" s="472"/>
      <c r="G190" s="487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</row>
    <row r="191" spans="1:109" ht="12.75">
      <c r="A191" s="124"/>
      <c r="B191" s="124"/>
      <c r="D191" s="124"/>
      <c r="E191" s="125"/>
      <c r="F191" s="472"/>
      <c r="G191" s="487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</row>
    <row r="192" spans="1:109" ht="12.75">
      <c r="A192" s="124"/>
      <c r="B192" s="124"/>
      <c r="D192" s="124"/>
      <c r="E192" s="125"/>
      <c r="F192" s="472"/>
      <c r="G192" s="487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</row>
    <row r="193" spans="1:109" ht="12.75">
      <c r="A193" s="124"/>
      <c r="B193" s="124"/>
      <c r="D193" s="124"/>
      <c r="E193" s="125"/>
      <c r="F193" s="472"/>
      <c r="G193" s="487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</row>
    <row r="194" spans="1:109" ht="12.75">
      <c r="A194" s="124"/>
      <c r="B194" s="124"/>
      <c r="D194" s="124"/>
      <c r="E194" s="125"/>
      <c r="F194" s="472"/>
      <c r="G194" s="487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</row>
    <row r="195" spans="1:109" ht="12.75">
      <c r="A195" s="124"/>
      <c r="B195" s="124"/>
      <c r="D195" s="124"/>
      <c r="E195" s="125"/>
      <c r="F195" s="472"/>
      <c r="G195" s="487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</row>
    <row r="196" spans="1:109" ht="12.75">
      <c r="A196" s="124"/>
      <c r="B196" s="124"/>
      <c r="D196" s="124"/>
      <c r="E196" s="125"/>
      <c r="F196" s="472"/>
      <c r="G196" s="487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</row>
    <row r="197" spans="1:109" ht="12.75">
      <c r="A197" s="124"/>
      <c r="B197" s="124"/>
      <c r="D197" s="124"/>
      <c r="E197" s="125"/>
      <c r="F197" s="472"/>
      <c r="G197" s="487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</row>
    <row r="198" spans="1:109" ht="12.75">
      <c r="A198" s="124"/>
      <c r="B198" s="124"/>
      <c r="D198" s="124"/>
      <c r="E198" s="125"/>
      <c r="F198" s="472"/>
      <c r="G198" s="487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</row>
    <row r="199" spans="1:109" ht="12.75">
      <c r="A199" s="124"/>
      <c r="B199" s="124"/>
      <c r="D199" s="124"/>
      <c r="E199" s="125"/>
      <c r="F199" s="472"/>
      <c r="G199" s="487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</row>
    <row r="200" spans="1:109" ht="12.75">
      <c r="A200" s="124"/>
      <c r="B200" s="124"/>
      <c r="D200" s="124"/>
      <c r="E200" s="125"/>
      <c r="F200" s="472"/>
      <c r="G200" s="487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</row>
    <row r="201" spans="1:109" ht="12.75">
      <c r="A201" s="124"/>
      <c r="B201" s="124"/>
      <c r="D201" s="124"/>
      <c r="E201" s="125"/>
      <c r="F201" s="472"/>
      <c r="G201" s="487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</row>
    <row r="202" spans="1:109" ht="12.75">
      <c r="A202" s="124"/>
      <c r="B202" s="124"/>
      <c r="D202" s="124"/>
      <c r="E202" s="125"/>
      <c r="F202" s="472"/>
      <c r="G202" s="487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</row>
    <row r="203" spans="1:109" ht="12.75">
      <c r="A203" s="124"/>
      <c r="B203" s="124"/>
      <c r="D203" s="124"/>
      <c r="E203" s="125"/>
      <c r="F203" s="472"/>
      <c r="G203" s="487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</row>
    <row r="204" spans="1:109" ht="12.75">
      <c r="A204" s="124"/>
      <c r="B204" s="124"/>
      <c r="D204" s="124"/>
      <c r="E204" s="125"/>
      <c r="F204" s="472"/>
      <c r="G204" s="487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</row>
    <row r="205" spans="1:109" ht="12.75">
      <c r="A205" s="124"/>
      <c r="B205" s="124"/>
      <c r="D205" s="124"/>
      <c r="E205" s="125"/>
      <c r="F205" s="472"/>
      <c r="G205" s="487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</row>
    <row r="206" spans="1:109" ht="12.75">
      <c r="A206" s="124"/>
      <c r="B206" s="124"/>
      <c r="D206" s="124"/>
      <c r="E206" s="125"/>
      <c r="F206" s="472"/>
      <c r="G206" s="487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</row>
    <row r="207" spans="1:109" ht="12.75">
      <c r="A207" s="124"/>
      <c r="B207" s="124"/>
      <c r="D207" s="124"/>
      <c r="E207" s="125"/>
      <c r="F207" s="472"/>
      <c r="G207" s="487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</row>
    <row r="208" spans="1:109" ht="12.75">
      <c r="A208" s="124"/>
      <c r="B208" s="124"/>
      <c r="D208" s="124"/>
      <c r="E208" s="125"/>
      <c r="F208" s="472"/>
      <c r="G208" s="487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</row>
    <row r="209" spans="1:109" ht="12.75">
      <c r="A209" s="124"/>
      <c r="B209" s="124"/>
      <c r="D209" s="124"/>
      <c r="E209" s="125"/>
      <c r="F209" s="472"/>
      <c r="G209" s="487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</row>
    <row r="210" spans="1:109" ht="12.75">
      <c r="A210" s="124"/>
      <c r="B210" s="124"/>
      <c r="D210" s="124"/>
      <c r="E210" s="125"/>
      <c r="F210" s="472"/>
      <c r="G210" s="487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</row>
    <row r="211" spans="1:109" ht="12.75">
      <c r="A211" s="124"/>
      <c r="B211" s="124"/>
      <c r="D211" s="124"/>
      <c r="E211" s="125"/>
      <c r="F211" s="472"/>
      <c r="G211" s="487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</row>
    <row r="212" spans="1:109" ht="12.75">
      <c r="A212" s="124"/>
      <c r="B212" s="124"/>
      <c r="D212" s="124"/>
      <c r="E212" s="125"/>
      <c r="F212" s="472"/>
      <c r="G212" s="487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</row>
    <row r="213" spans="1:109" ht="12.75">
      <c r="A213" s="124"/>
      <c r="B213" s="124"/>
      <c r="D213" s="124"/>
      <c r="E213" s="125"/>
      <c r="F213" s="472"/>
      <c r="G213" s="487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</row>
    <row r="214" spans="1:109" ht="12.75">
      <c r="A214" s="124"/>
      <c r="B214" s="124"/>
      <c r="D214" s="124"/>
      <c r="E214" s="125"/>
      <c r="F214" s="472"/>
      <c r="G214" s="487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</row>
    <row r="215" spans="1:109" ht="12.75">
      <c r="A215" s="124"/>
      <c r="B215" s="124"/>
      <c r="D215" s="124"/>
      <c r="E215" s="125"/>
      <c r="F215" s="472"/>
      <c r="G215" s="487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</row>
    <row r="216" spans="1:109" ht="12.75">
      <c r="A216" s="124"/>
      <c r="B216" s="124"/>
      <c r="D216" s="124"/>
      <c r="E216" s="125"/>
      <c r="F216" s="472"/>
      <c r="G216" s="487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</row>
    <row r="217" spans="1:109" ht="12.75">
      <c r="A217" s="124"/>
      <c r="B217" s="124"/>
      <c r="D217" s="124"/>
      <c r="E217" s="125"/>
      <c r="F217" s="472"/>
      <c r="G217" s="487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</row>
    <row r="218" spans="1:109" ht="12.75">
      <c r="A218" s="124"/>
      <c r="B218" s="124"/>
      <c r="D218" s="124"/>
      <c r="E218" s="125"/>
      <c r="F218" s="472"/>
      <c r="G218" s="487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</row>
    <row r="219" spans="1:109" ht="12.75">
      <c r="A219" s="124"/>
      <c r="B219" s="124"/>
      <c r="D219" s="124"/>
      <c r="E219" s="125"/>
      <c r="F219" s="472"/>
      <c r="G219" s="487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</row>
    <row r="220" spans="1:109" ht="12.75">
      <c r="A220" s="124"/>
      <c r="B220" s="124"/>
      <c r="D220" s="124"/>
      <c r="E220" s="125"/>
      <c r="F220" s="472"/>
      <c r="G220" s="487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</row>
    <row r="221" spans="1:109" ht="12.75">
      <c r="A221" s="124"/>
      <c r="B221" s="124"/>
      <c r="D221" s="124"/>
      <c r="E221" s="125"/>
      <c r="F221" s="472"/>
      <c r="G221" s="487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</row>
    <row r="222" spans="1:109" ht="12.75">
      <c r="A222" s="124"/>
      <c r="B222" s="124"/>
      <c r="D222" s="124"/>
      <c r="E222" s="125"/>
      <c r="F222" s="472"/>
      <c r="G222" s="487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</row>
    <row r="223" spans="1:109" ht="12.75">
      <c r="A223" s="124"/>
      <c r="B223" s="124"/>
      <c r="D223" s="124"/>
      <c r="E223" s="125"/>
      <c r="F223" s="472"/>
      <c r="G223" s="487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</row>
    <row r="224" spans="1:109" ht="12.75">
      <c r="A224" s="124"/>
      <c r="B224" s="124"/>
      <c r="D224" s="124"/>
      <c r="E224" s="125"/>
      <c r="F224" s="472"/>
      <c r="G224" s="487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</row>
    <row r="225" spans="1:109" ht="12.75">
      <c r="A225" s="124"/>
      <c r="B225" s="124"/>
      <c r="D225" s="124"/>
      <c r="E225" s="125"/>
      <c r="F225" s="472"/>
      <c r="G225" s="487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</row>
    <row r="226" spans="1:109" ht="12.75">
      <c r="A226" s="124"/>
      <c r="B226" s="124"/>
      <c r="D226" s="124"/>
      <c r="E226" s="125"/>
      <c r="F226" s="472"/>
      <c r="G226" s="487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</row>
    <row r="227" spans="1:109" ht="12.75">
      <c r="A227" s="124"/>
      <c r="B227" s="124"/>
      <c r="D227" s="124"/>
      <c r="E227" s="125"/>
      <c r="F227" s="472"/>
      <c r="G227" s="487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</row>
    <row r="228" spans="1:109" ht="12.75">
      <c r="A228" s="124"/>
      <c r="B228" s="124"/>
      <c r="D228" s="124"/>
      <c r="E228" s="125"/>
      <c r="F228" s="472"/>
      <c r="G228" s="487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</row>
    <row r="229" spans="1:109" ht="12.75">
      <c r="A229" s="124"/>
      <c r="B229" s="124"/>
      <c r="D229" s="124"/>
      <c r="E229" s="125"/>
      <c r="F229" s="472"/>
      <c r="G229" s="487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</row>
    <row r="230" spans="1:109" ht="12.75">
      <c r="A230" s="124"/>
      <c r="B230" s="124"/>
      <c r="D230" s="124"/>
      <c r="E230" s="125"/>
      <c r="F230" s="472"/>
      <c r="G230" s="487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</row>
    <row r="231" spans="1:109" ht="12.75">
      <c r="A231" s="124"/>
      <c r="B231" s="124"/>
      <c r="D231" s="124"/>
      <c r="E231" s="125"/>
      <c r="F231" s="472"/>
      <c r="G231" s="487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</row>
    <row r="232" spans="1:109" ht="12.75">
      <c r="A232" s="124"/>
      <c r="B232" s="124"/>
      <c r="D232" s="124"/>
      <c r="E232" s="125"/>
      <c r="F232" s="472"/>
      <c r="G232" s="487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</row>
    <row r="233" spans="1:109" ht="12.75">
      <c r="A233" s="124"/>
      <c r="B233" s="124"/>
      <c r="D233" s="124"/>
      <c r="E233" s="125"/>
      <c r="F233" s="472"/>
      <c r="G233" s="487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</row>
    <row r="234" spans="1:109" ht="12.75">
      <c r="A234" s="124"/>
      <c r="B234" s="124"/>
      <c r="D234" s="124"/>
      <c r="E234" s="125"/>
      <c r="F234" s="472"/>
      <c r="G234" s="487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</row>
    <row r="235" spans="1:109" ht="12.75">
      <c r="A235" s="124"/>
      <c r="B235" s="124"/>
      <c r="D235" s="124"/>
      <c r="E235" s="125"/>
      <c r="F235" s="472"/>
      <c r="G235" s="487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</row>
    <row r="236" spans="1:109" ht="12.75">
      <c r="A236" s="124"/>
      <c r="B236" s="124"/>
      <c r="D236" s="124"/>
      <c r="E236" s="125"/>
      <c r="F236" s="472"/>
      <c r="G236" s="487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</row>
    <row r="237" spans="1:109" ht="12.75">
      <c r="A237" s="124"/>
      <c r="B237" s="124"/>
      <c r="D237" s="124"/>
      <c r="E237" s="125"/>
      <c r="F237" s="472"/>
      <c r="G237" s="487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</row>
    <row r="238" spans="1:109" ht="12.75">
      <c r="A238" s="124"/>
      <c r="B238" s="124"/>
      <c r="D238" s="124"/>
      <c r="E238" s="125"/>
      <c r="F238" s="472"/>
      <c r="G238" s="487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</row>
    <row r="239" spans="1:109" ht="12.75">
      <c r="A239" s="124"/>
      <c r="B239" s="124"/>
      <c r="D239" s="124"/>
      <c r="E239" s="125"/>
      <c r="F239" s="472"/>
      <c r="G239" s="487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</row>
    <row r="240" spans="1:109" ht="12.75">
      <c r="A240" s="124"/>
      <c r="B240" s="124"/>
      <c r="D240" s="124"/>
      <c r="E240" s="125"/>
      <c r="F240" s="472"/>
      <c r="G240" s="487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</row>
    <row r="241" spans="1:109" ht="12.75">
      <c r="A241" s="124"/>
      <c r="B241" s="124"/>
      <c r="D241" s="124"/>
      <c r="E241" s="125"/>
      <c r="F241" s="472"/>
      <c r="G241" s="487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</row>
    <row r="242" spans="1:109" ht="12.75">
      <c r="A242" s="124"/>
      <c r="B242" s="124"/>
      <c r="D242" s="124"/>
      <c r="E242" s="125"/>
      <c r="F242" s="472"/>
      <c r="G242" s="487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</row>
    <row r="243" spans="1:109" ht="12.75">
      <c r="A243" s="124"/>
      <c r="B243" s="124"/>
      <c r="D243" s="124"/>
      <c r="E243" s="125"/>
      <c r="F243" s="472"/>
      <c r="G243" s="487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</row>
    <row r="244" spans="1:109" ht="12.75">
      <c r="A244" s="124"/>
      <c r="B244" s="124"/>
      <c r="D244" s="124"/>
      <c r="E244" s="125"/>
      <c r="F244" s="472"/>
      <c r="G244" s="487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</row>
    <row r="245" spans="1:109" ht="12.75">
      <c r="A245" s="124"/>
      <c r="B245" s="124"/>
      <c r="D245" s="124"/>
      <c r="E245" s="125"/>
      <c r="F245" s="472"/>
      <c r="G245" s="487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</row>
    <row r="246" spans="1:109" ht="12.75">
      <c r="A246" s="124"/>
      <c r="B246" s="124"/>
      <c r="D246" s="124"/>
      <c r="E246" s="125"/>
      <c r="F246" s="472"/>
      <c r="G246" s="487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</row>
    <row r="247" spans="1:109" ht="12.75">
      <c r="A247" s="124"/>
      <c r="B247" s="124"/>
      <c r="D247" s="124"/>
      <c r="E247" s="125"/>
      <c r="F247" s="472"/>
      <c r="G247" s="487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</row>
    <row r="248" spans="1:109" ht="12.75">
      <c r="A248" s="124"/>
      <c r="B248" s="124"/>
      <c r="D248" s="124"/>
      <c r="E248" s="125"/>
      <c r="F248" s="472"/>
      <c r="G248" s="487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</row>
    <row r="249" spans="1:109" ht="12.75">
      <c r="A249" s="124"/>
      <c r="B249" s="124"/>
      <c r="D249" s="124"/>
      <c r="E249" s="125"/>
      <c r="F249" s="472"/>
      <c r="G249" s="487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</row>
    <row r="250" spans="1:109" ht="12.75">
      <c r="A250" s="124"/>
      <c r="B250" s="124"/>
      <c r="D250" s="124"/>
      <c r="E250" s="125"/>
      <c r="F250" s="472"/>
      <c r="G250" s="487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</row>
    <row r="251" spans="1:109" ht="12.75">
      <c r="A251" s="124"/>
      <c r="B251" s="124"/>
      <c r="D251" s="124"/>
      <c r="E251" s="125"/>
      <c r="F251" s="472"/>
      <c r="G251" s="487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</row>
    <row r="252" spans="1:109" ht="12.75">
      <c r="A252" s="124"/>
      <c r="B252" s="124"/>
      <c r="D252" s="124"/>
      <c r="E252" s="125"/>
      <c r="F252" s="472"/>
      <c r="G252" s="487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</row>
    <row r="253" spans="1:109" ht="12.75">
      <c r="A253" s="124"/>
      <c r="B253" s="124"/>
      <c r="D253" s="124"/>
      <c r="E253" s="125"/>
      <c r="F253" s="472"/>
      <c r="G253" s="487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</row>
    <row r="254" spans="1:109" ht="12.75">
      <c r="A254" s="124"/>
      <c r="B254" s="124"/>
      <c r="D254" s="124"/>
      <c r="E254" s="125"/>
      <c r="F254" s="472"/>
      <c r="G254" s="487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</row>
    <row r="255" spans="1:109" ht="12.75">
      <c r="A255" s="124"/>
      <c r="B255" s="124"/>
      <c r="D255" s="124"/>
      <c r="E255" s="125"/>
      <c r="F255" s="472"/>
      <c r="G255" s="487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</row>
    <row r="256" spans="1:109" ht="12.75">
      <c r="A256" s="124"/>
      <c r="B256" s="124"/>
      <c r="D256" s="124"/>
      <c r="E256" s="125"/>
      <c r="F256" s="472"/>
      <c r="G256" s="487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</row>
    <row r="257" spans="1:109" ht="12.75">
      <c r="A257" s="124"/>
      <c r="B257" s="124"/>
      <c r="D257" s="124"/>
      <c r="E257" s="125"/>
      <c r="F257" s="472"/>
      <c r="G257" s="487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</row>
    <row r="258" spans="1:109" ht="12.75">
      <c r="A258" s="124"/>
      <c r="B258" s="124"/>
      <c r="D258" s="124"/>
      <c r="E258" s="125"/>
      <c r="F258" s="472"/>
      <c r="G258" s="487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</row>
    <row r="259" spans="1:109" ht="12.75">
      <c r="A259" s="124"/>
      <c r="B259" s="124"/>
      <c r="D259" s="124"/>
      <c r="E259" s="125"/>
      <c r="F259" s="472"/>
      <c r="G259" s="487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</row>
    <row r="260" spans="1:109" ht="12.75">
      <c r="A260" s="124"/>
      <c r="B260" s="124"/>
      <c r="D260" s="124"/>
      <c r="E260" s="125"/>
      <c r="F260" s="472"/>
      <c r="G260" s="487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</row>
    <row r="261" spans="1:109" ht="12.75">
      <c r="A261" s="124"/>
      <c r="B261" s="124"/>
      <c r="D261" s="124"/>
      <c r="E261" s="125"/>
      <c r="F261" s="472"/>
      <c r="G261" s="487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</row>
    <row r="262" spans="1:109" ht="12.75">
      <c r="A262" s="124"/>
      <c r="B262" s="124"/>
      <c r="D262" s="124"/>
      <c r="E262" s="125"/>
      <c r="F262" s="472"/>
      <c r="G262" s="487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</row>
    <row r="263" spans="1:109" ht="12.75">
      <c r="A263" s="124"/>
      <c r="B263" s="124"/>
      <c r="D263" s="124"/>
      <c r="E263" s="125"/>
      <c r="F263" s="472"/>
      <c r="G263" s="487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</row>
    <row r="264" spans="1:109" ht="12.75">
      <c r="A264" s="124"/>
      <c r="B264" s="124"/>
      <c r="D264" s="124"/>
      <c r="E264" s="125"/>
      <c r="F264" s="472"/>
      <c r="G264" s="487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</row>
    <row r="265" spans="1:109" ht="12.75">
      <c r="A265" s="124"/>
      <c r="B265" s="124"/>
      <c r="D265" s="124"/>
      <c r="E265" s="125"/>
      <c r="F265" s="472"/>
      <c r="G265" s="487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</row>
    <row r="266" spans="1:109" ht="12.75">
      <c r="A266" s="124"/>
      <c r="B266" s="124"/>
      <c r="D266" s="124"/>
      <c r="E266" s="125"/>
      <c r="F266" s="472"/>
      <c r="G266" s="487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</row>
    <row r="267" spans="1:109" ht="12.75">
      <c r="A267" s="124"/>
      <c r="B267" s="124"/>
      <c r="D267" s="124"/>
      <c r="E267" s="125"/>
      <c r="F267" s="472"/>
      <c r="G267" s="487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</row>
    <row r="268" spans="1:109" ht="12.75">
      <c r="A268" s="124"/>
      <c r="B268" s="124"/>
      <c r="D268" s="124"/>
      <c r="E268" s="125"/>
      <c r="F268" s="472"/>
      <c r="G268" s="487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</row>
    <row r="269" spans="1:109" ht="12.75">
      <c r="A269" s="124"/>
      <c r="B269" s="124"/>
      <c r="D269" s="124"/>
      <c r="E269" s="125"/>
      <c r="F269" s="472"/>
      <c r="G269" s="487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</row>
    <row r="270" spans="1:109" ht="12.75">
      <c r="A270" s="124"/>
      <c r="B270" s="124"/>
      <c r="D270" s="124"/>
      <c r="E270" s="125"/>
      <c r="F270" s="472"/>
      <c r="G270" s="487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</row>
    <row r="271" spans="1:109" ht="12.75">
      <c r="A271" s="124"/>
      <c r="B271" s="124"/>
      <c r="D271" s="124"/>
      <c r="E271" s="125"/>
      <c r="F271" s="472"/>
      <c r="G271" s="487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</row>
    <row r="272" spans="1:109" ht="12.75">
      <c r="A272" s="124"/>
      <c r="B272" s="124"/>
      <c r="D272" s="124"/>
      <c r="E272" s="125"/>
      <c r="F272" s="472"/>
      <c r="G272" s="487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</row>
    <row r="273" spans="1:109" ht="12.75">
      <c r="A273" s="124"/>
      <c r="B273" s="124"/>
      <c r="D273" s="124"/>
      <c r="E273" s="125"/>
      <c r="F273" s="472"/>
      <c r="G273" s="487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</row>
    <row r="274" spans="1:109" ht="12.75">
      <c r="A274" s="124"/>
      <c r="B274" s="124"/>
      <c r="D274" s="124"/>
      <c r="E274" s="125"/>
      <c r="F274" s="472"/>
      <c r="G274" s="487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</row>
    <row r="275" spans="1:109" ht="12.75">
      <c r="A275" s="124"/>
      <c r="B275" s="124"/>
      <c r="D275" s="124"/>
      <c r="E275" s="125"/>
      <c r="F275" s="472"/>
      <c r="G275" s="487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</row>
    <row r="276" spans="1:109" ht="12.75">
      <c r="A276" s="124"/>
      <c r="B276" s="124"/>
      <c r="D276" s="124"/>
      <c r="E276" s="125"/>
      <c r="F276" s="472"/>
      <c r="G276" s="487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</row>
    <row r="277" spans="1:109" ht="12.75">
      <c r="A277" s="124"/>
      <c r="B277" s="124"/>
      <c r="D277" s="124"/>
      <c r="E277" s="125"/>
      <c r="F277" s="472"/>
      <c r="G277" s="487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</row>
    <row r="278" spans="1:109" ht="12.75">
      <c r="A278" s="124"/>
      <c r="B278" s="124"/>
      <c r="D278" s="124"/>
      <c r="E278" s="125"/>
      <c r="F278" s="472"/>
      <c r="G278" s="487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</row>
    <row r="279" spans="1:109" ht="12.75">
      <c r="A279" s="124"/>
      <c r="B279" s="124"/>
      <c r="D279" s="124"/>
      <c r="E279" s="125"/>
      <c r="F279" s="472"/>
      <c r="G279" s="487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</row>
    <row r="280" spans="1:109" ht="12.75">
      <c r="A280" s="124"/>
      <c r="B280" s="124"/>
      <c r="D280" s="124"/>
      <c r="E280" s="125"/>
      <c r="F280" s="472"/>
      <c r="G280" s="487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</row>
    <row r="281" spans="1:109" ht="12.75">
      <c r="A281" s="124"/>
      <c r="B281" s="124"/>
      <c r="D281" s="124"/>
      <c r="E281" s="125"/>
      <c r="F281" s="472"/>
      <c r="G281" s="487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</row>
    <row r="282" spans="1:109" ht="12.75">
      <c r="A282" s="124"/>
      <c r="B282" s="124"/>
      <c r="D282" s="124"/>
      <c r="E282" s="125"/>
      <c r="F282" s="472"/>
      <c r="G282" s="487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</row>
    <row r="283" spans="1:109" ht="12.75">
      <c r="A283" s="124"/>
      <c r="B283" s="124"/>
      <c r="D283" s="124"/>
      <c r="E283" s="125"/>
      <c r="F283" s="472"/>
      <c r="G283" s="487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</row>
    <row r="284" spans="1:109" ht="12.75">
      <c r="A284" s="124"/>
      <c r="B284" s="124"/>
      <c r="D284" s="124"/>
      <c r="E284" s="125"/>
      <c r="F284" s="472"/>
      <c r="G284" s="487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</row>
    <row r="285" spans="1:109" ht="12.75">
      <c r="A285" s="124"/>
      <c r="B285" s="124"/>
      <c r="D285" s="124"/>
      <c r="E285" s="125"/>
      <c r="F285" s="472"/>
      <c r="G285" s="487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</row>
    <row r="286" spans="1:109" ht="12.75">
      <c r="A286" s="124"/>
      <c r="B286" s="124"/>
      <c r="D286" s="124"/>
      <c r="E286" s="125"/>
      <c r="F286" s="472"/>
      <c r="G286" s="487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</row>
    <row r="287" spans="1:109" ht="12.75">
      <c r="A287" s="124"/>
      <c r="B287" s="124"/>
      <c r="D287" s="124"/>
      <c r="E287" s="125"/>
      <c r="F287" s="472"/>
      <c r="G287" s="487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</row>
    <row r="288" spans="1:109" ht="12.75">
      <c r="A288" s="124"/>
      <c r="B288" s="124"/>
      <c r="D288" s="124"/>
      <c r="E288" s="125"/>
      <c r="F288" s="472"/>
      <c r="G288" s="487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</row>
    <row r="289" spans="1:109" ht="12.75">
      <c r="A289" s="124"/>
      <c r="B289" s="124"/>
      <c r="D289" s="124"/>
      <c r="E289" s="125"/>
      <c r="F289" s="472"/>
      <c r="G289" s="487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</row>
    <row r="290" spans="1:109" ht="12.75">
      <c r="A290" s="124"/>
      <c r="B290" s="124"/>
      <c r="D290" s="124"/>
      <c r="E290" s="125"/>
      <c r="F290" s="472"/>
      <c r="G290" s="487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</row>
    <row r="291" spans="1:109" ht="12.75">
      <c r="A291" s="124"/>
      <c r="B291" s="124"/>
      <c r="D291" s="124"/>
      <c r="E291" s="125"/>
      <c r="F291" s="472"/>
      <c r="G291" s="487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</row>
    <row r="292" spans="1:109" ht="12.75">
      <c r="A292" s="124"/>
      <c r="B292" s="124"/>
      <c r="D292" s="124"/>
      <c r="E292" s="125"/>
      <c r="F292" s="472"/>
      <c r="G292" s="487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</row>
    <row r="293" spans="1:109" ht="12.75">
      <c r="A293" s="124"/>
      <c r="B293" s="124"/>
      <c r="D293" s="124"/>
      <c r="E293" s="125"/>
      <c r="F293" s="472"/>
      <c r="G293" s="487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</row>
    <row r="294" spans="1:109" ht="12.75">
      <c r="A294" s="124"/>
      <c r="B294" s="124"/>
      <c r="D294" s="124"/>
      <c r="E294" s="125"/>
      <c r="F294" s="472"/>
      <c r="G294" s="487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</row>
    <row r="295" spans="1:109" ht="12.75">
      <c r="A295" s="124"/>
      <c r="B295" s="124"/>
      <c r="D295" s="124"/>
      <c r="E295" s="125"/>
      <c r="F295" s="472"/>
      <c r="G295" s="487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</row>
    <row r="296" spans="1:109" ht="12.75">
      <c r="A296" s="124"/>
      <c r="B296" s="124"/>
      <c r="D296" s="124"/>
      <c r="E296" s="125"/>
      <c r="F296" s="472"/>
      <c r="G296" s="487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</row>
    <row r="297" spans="1:109" ht="12.75">
      <c r="A297" s="124"/>
      <c r="B297" s="124"/>
      <c r="D297" s="124"/>
      <c r="E297" s="125"/>
      <c r="F297" s="472"/>
      <c r="G297" s="487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</row>
    <row r="298" spans="1:109" ht="12.75">
      <c r="A298" s="124"/>
      <c r="B298" s="124"/>
      <c r="D298" s="124"/>
      <c r="E298" s="125"/>
      <c r="F298" s="472"/>
      <c r="G298" s="487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</row>
    <row r="299" spans="1:109" ht="12.75">
      <c r="A299" s="124"/>
      <c r="B299" s="124"/>
      <c r="D299" s="124"/>
      <c r="E299" s="125"/>
      <c r="F299" s="472"/>
      <c r="G299" s="487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</row>
    <row r="300" spans="1:109" ht="12.75">
      <c r="A300" s="124"/>
      <c r="B300" s="124"/>
      <c r="D300" s="124"/>
      <c r="E300" s="125"/>
      <c r="F300" s="472"/>
      <c r="G300" s="487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</row>
    <row r="301" spans="1:109" ht="12.75">
      <c r="A301" s="124"/>
      <c r="B301" s="124"/>
      <c r="D301" s="124"/>
      <c r="E301" s="125"/>
      <c r="F301" s="472"/>
      <c r="G301" s="487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</row>
    <row r="302" spans="1:109" ht="12.75">
      <c r="A302" s="124"/>
      <c r="B302" s="124"/>
      <c r="D302" s="124"/>
      <c r="E302" s="125"/>
      <c r="F302" s="472"/>
      <c r="G302" s="487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/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</row>
    <row r="303" spans="1:109" ht="12.75">
      <c r="A303" s="124"/>
      <c r="B303" s="124"/>
      <c r="D303" s="124"/>
      <c r="E303" s="125"/>
      <c r="F303" s="472"/>
      <c r="G303" s="487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</row>
    <row r="304" spans="1:109" ht="12.75">
      <c r="A304" s="124"/>
      <c r="B304" s="124"/>
      <c r="D304" s="124"/>
      <c r="E304" s="125"/>
      <c r="F304" s="472"/>
      <c r="G304" s="487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</row>
    <row r="305" spans="1:109" ht="12.75">
      <c r="A305" s="124"/>
      <c r="B305" s="124"/>
      <c r="D305" s="124"/>
      <c r="E305" s="125"/>
      <c r="F305" s="472"/>
      <c r="G305" s="487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</row>
    <row r="306" spans="1:109" ht="12.75">
      <c r="A306" s="124"/>
      <c r="B306" s="124"/>
      <c r="D306" s="124"/>
      <c r="E306" s="125"/>
      <c r="F306" s="472"/>
      <c r="G306" s="487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</row>
    <row r="307" spans="1:109" ht="12.75">
      <c r="A307" s="124"/>
      <c r="B307" s="124"/>
      <c r="D307" s="124"/>
      <c r="E307" s="125"/>
      <c r="F307" s="472"/>
      <c r="G307" s="487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/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</row>
    <row r="308" spans="1:109" ht="12.75">
      <c r="A308" s="124"/>
      <c r="B308" s="124"/>
      <c r="D308" s="124"/>
      <c r="E308" s="125"/>
      <c r="F308" s="472"/>
      <c r="G308" s="487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</row>
    <row r="309" spans="1:109" ht="12.75">
      <c r="A309" s="124"/>
      <c r="B309" s="124"/>
      <c r="D309" s="124"/>
      <c r="E309" s="125"/>
      <c r="F309" s="472"/>
      <c r="G309" s="487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</row>
    <row r="310" spans="1:109" ht="12.75">
      <c r="A310" s="124"/>
      <c r="B310" s="124"/>
      <c r="D310" s="124"/>
      <c r="E310" s="125"/>
      <c r="F310" s="472"/>
      <c r="G310" s="487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</row>
    <row r="311" spans="1:109" ht="12.75">
      <c r="A311" s="124"/>
      <c r="B311" s="124"/>
      <c r="D311" s="124"/>
      <c r="E311" s="125"/>
      <c r="F311" s="472"/>
      <c r="G311" s="487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/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</row>
    <row r="312" spans="1:109" ht="12.75">
      <c r="A312" s="124"/>
      <c r="B312" s="124"/>
      <c r="D312" s="124"/>
      <c r="E312" s="125"/>
      <c r="F312" s="472"/>
      <c r="G312" s="487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</row>
    <row r="313" spans="1:109" ht="12.75">
      <c r="A313" s="124"/>
      <c r="B313" s="124"/>
      <c r="D313" s="124"/>
      <c r="E313" s="125"/>
      <c r="F313" s="472"/>
      <c r="G313" s="487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</row>
    <row r="314" spans="1:109" ht="12.75">
      <c r="A314" s="124"/>
      <c r="B314" s="124"/>
      <c r="D314" s="124"/>
      <c r="E314" s="125"/>
      <c r="F314" s="472"/>
      <c r="G314" s="487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</row>
    <row r="315" spans="1:109" ht="12.75">
      <c r="A315" s="124"/>
      <c r="B315" s="124"/>
      <c r="D315" s="124"/>
      <c r="E315" s="125"/>
      <c r="F315" s="472"/>
      <c r="G315" s="487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/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</row>
    <row r="316" spans="1:109" ht="12.75">
      <c r="A316" s="124"/>
      <c r="B316" s="124"/>
      <c r="D316" s="124"/>
      <c r="E316" s="125"/>
      <c r="F316" s="472"/>
      <c r="G316" s="487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</row>
    <row r="317" spans="1:109" ht="12.75">
      <c r="A317" s="124"/>
      <c r="B317" s="124"/>
      <c r="D317" s="124"/>
      <c r="E317" s="125"/>
      <c r="F317" s="472"/>
      <c r="G317" s="487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</row>
    <row r="318" spans="1:109" ht="12.75">
      <c r="A318" s="124"/>
      <c r="B318" s="124"/>
      <c r="D318" s="124"/>
      <c r="E318" s="125"/>
      <c r="F318" s="472"/>
      <c r="G318" s="487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</row>
    <row r="319" spans="1:109" ht="12.75">
      <c r="A319" s="124"/>
      <c r="B319" s="124"/>
      <c r="D319" s="124"/>
      <c r="E319" s="125"/>
      <c r="F319" s="472"/>
      <c r="G319" s="487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</row>
    <row r="320" spans="1:109" ht="12.75">
      <c r="A320" s="124"/>
      <c r="B320" s="124"/>
      <c r="D320" s="124"/>
      <c r="E320" s="125"/>
      <c r="F320" s="472"/>
      <c r="G320" s="487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</row>
    <row r="321" spans="1:109" ht="12.75">
      <c r="A321" s="124"/>
      <c r="B321" s="124"/>
      <c r="D321" s="124"/>
      <c r="E321" s="125"/>
      <c r="F321" s="472"/>
      <c r="G321" s="487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</row>
    <row r="322" spans="1:109" ht="12.75">
      <c r="A322" s="124"/>
      <c r="B322" s="124"/>
      <c r="D322" s="124"/>
      <c r="E322" s="125"/>
      <c r="F322" s="472"/>
      <c r="G322" s="487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</row>
    <row r="323" spans="1:109" ht="12.75">
      <c r="A323" s="124"/>
      <c r="B323" s="124"/>
      <c r="D323" s="124"/>
      <c r="E323" s="125"/>
      <c r="F323" s="472"/>
      <c r="G323" s="487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</row>
    <row r="324" spans="1:109" ht="12.75">
      <c r="A324" s="124"/>
      <c r="B324" s="124"/>
      <c r="D324" s="124"/>
      <c r="E324" s="125"/>
      <c r="F324" s="472"/>
      <c r="G324" s="487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</row>
    <row r="325" spans="1:109" ht="12.75">
      <c r="A325" s="124"/>
      <c r="B325" s="124"/>
      <c r="D325" s="124"/>
      <c r="E325" s="125"/>
      <c r="F325" s="472"/>
      <c r="G325" s="487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</row>
    <row r="326" spans="1:109" ht="12.75">
      <c r="A326" s="124"/>
      <c r="B326" s="124"/>
      <c r="D326" s="124"/>
      <c r="E326" s="125"/>
      <c r="F326" s="472"/>
      <c r="G326" s="487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</row>
    <row r="327" spans="1:109" ht="12.75">
      <c r="A327" s="124"/>
      <c r="B327" s="124"/>
      <c r="D327" s="124"/>
      <c r="E327" s="125"/>
      <c r="F327" s="472"/>
      <c r="G327" s="487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/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</row>
    <row r="328" spans="1:109" ht="12.75">
      <c r="A328" s="124"/>
      <c r="B328" s="124"/>
      <c r="D328" s="124"/>
      <c r="E328" s="125"/>
      <c r="F328" s="472"/>
      <c r="G328" s="487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</row>
    <row r="329" spans="1:109" ht="12.75">
      <c r="A329" s="124"/>
      <c r="B329" s="124"/>
      <c r="D329" s="124"/>
      <c r="E329" s="125"/>
      <c r="F329" s="472"/>
      <c r="G329" s="487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/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</row>
    <row r="330" spans="1:109" ht="12.75">
      <c r="A330" s="124"/>
      <c r="B330" s="124"/>
      <c r="D330" s="124"/>
      <c r="E330" s="125"/>
      <c r="F330" s="472"/>
      <c r="G330" s="487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</row>
    <row r="331" spans="1:109" ht="12.75">
      <c r="A331" s="124"/>
      <c r="B331" s="124"/>
      <c r="D331" s="124"/>
      <c r="E331" s="125"/>
      <c r="F331" s="472"/>
      <c r="G331" s="487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/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</row>
    <row r="332" spans="1:109" ht="12.75">
      <c r="A332" s="124"/>
      <c r="B332" s="124"/>
      <c r="D332" s="124"/>
      <c r="E332" s="125"/>
      <c r="F332" s="472"/>
      <c r="G332" s="487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/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</row>
    <row r="333" spans="1:109" ht="12.75">
      <c r="A333" s="124"/>
      <c r="B333" s="124"/>
      <c r="D333" s="124"/>
      <c r="E333" s="125"/>
      <c r="F333" s="472"/>
      <c r="G333" s="487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</row>
    <row r="334" spans="1:109" ht="12.75">
      <c r="A334" s="124"/>
      <c r="B334" s="124"/>
      <c r="D334" s="124"/>
      <c r="E334" s="125"/>
      <c r="F334" s="472"/>
      <c r="G334" s="487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/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</row>
    <row r="335" spans="1:109" ht="12.75">
      <c r="A335" s="124"/>
      <c r="B335" s="124"/>
      <c r="D335" s="124"/>
      <c r="E335" s="125"/>
      <c r="F335" s="472"/>
      <c r="G335" s="487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</row>
    <row r="336" spans="1:109" ht="12.75">
      <c r="A336" s="124"/>
      <c r="B336" s="124"/>
      <c r="D336" s="124"/>
      <c r="E336" s="125"/>
      <c r="F336" s="472"/>
      <c r="G336" s="487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/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</row>
    <row r="337" spans="1:109" ht="12.75">
      <c r="A337" s="124"/>
      <c r="B337" s="124"/>
      <c r="D337" s="124"/>
      <c r="E337" s="125"/>
      <c r="F337" s="472"/>
      <c r="G337" s="487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</row>
    <row r="338" spans="1:109" ht="12.75">
      <c r="A338" s="124"/>
      <c r="B338" s="124"/>
      <c r="D338" s="124"/>
      <c r="E338" s="125"/>
      <c r="F338" s="472"/>
      <c r="G338" s="487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</row>
    <row r="339" spans="1:109" ht="12.75">
      <c r="A339" s="124"/>
      <c r="B339" s="124"/>
      <c r="D339" s="124"/>
      <c r="E339" s="125"/>
      <c r="F339" s="472"/>
      <c r="G339" s="487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</row>
    <row r="340" spans="1:109" ht="12.75">
      <c r="A340" s="124"/>
      <c r="B340" s="124"/>
      <c r="D340" s="124"/>
      <c r="E340" s="125"/>
      <c r="F340" s="472"/>
      <c r="G340" s="487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</row>
    <row r="341" spans="1:109" ht="12.75">
      <c r="A341" s="124"/>
      <c r="B341" s="124"/>
      <c r="D341" s="124"/>
      <c r="E341" s="125"/>
      <c r="F341" s="472"/>
      <c r="G341" s="487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</row>
    <row r="342" spans="1:109" ht="12.75">
      <c r="A342" s="124"/>
      <c r="B342" s="124"/>
      <c r="D342" s="124"/>
      <c r="E342" s="125"/>
      <c r="F342" s="472"/>
      <c r="G342" s="487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</row>
    <row r="343" spans="1:109" ht="12.75">
      <c r="A343" s="124"/>
      <c r="B343" s="124"/>
      <c r="D343" s="124"/>
      <c r="E343" s="125"/>
      <c r="F343" s="472"/>
      <c r="G343" s="487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</row>
    <row r="344" spans="1:109" ht="12.75">
      <c r="A344" s="124"/>
      <c r="B344" s="124"/>
      <c r="D344" s="124"/>
      <c r="E344" s="125"/>
      <c r="F344" s="472"/>
      <c r="G344" s="487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</row>
    <row r="345" spans="1:109" ht="12.75">
      <c r="A345" s="124"/>
      <c r="B345" s="124"/>
      <c r="D345" s="124"/>
      <c r="E345" s="125"/>
      <c r="F345" s="472"/>
      <c r="G345" s="487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</row>
    <row r="346" spans="1:109" ht="12.75">
      <c r="A346" s="124"/>
      <c r="B346" s="124"/>
      <c r="D346" s="124"/>
      <c r="E346" s="125"/>
      <c r="F346" s="472"/>
      <c r="G346" s="487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/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</row>
    <row r="347" spans="1:109" ht="12.75">
      <c r="A347" s="124"/>
      <c r="B347" s="124"/>
      <c r="D347" s="124"/>
      <c r="E347" s="125"/>
      <c r="F347" s="472"/>
      <c r="G347" s="487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/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</row>
    <row r="348" spans="1:109" ht="12.75">
      <c r="A348" s="124"/>
      <c r="B348" s="124"/>
      <c r="D348" s="124"/>
      <c r="E348" s="125"/>
      <c r="F348" s="472"/>
      <c r="G348" s="487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/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</row>
    <row r="349" spans="1:109" ht="12.75">
      <c r="A349" s="124"/>
      <c r="B349" s="124"/>
      <c r="D349" s="124"/>
      <c r="E349" s="125"/>
      <c r="F349" s="472"/>
      <c r="G349" s="487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/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</row>
    <row r="350" spans="1:109" ht="12.75">
      <c r="A350" s="124"/>
      <c r="B350" s="124"/>
      <c r="D350" s="124"/>
      <c r="E350" s="125"/>
      <c r="F350" s="472"/>
      <c r="G350" s="487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</row>
    <row r="351" spans="1:109" ht="12.75">
      <c r="A351" s="124"/>
      <c r="B351" s="124"/>
      <c r="D351" s="124"/>
      <c r="E351" s="125"/>
      <c r="F351" s="472"/>
      <c r="G351" s="487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</row>
    <row r="352" spans="1:109" ht="12.75">
      <c r="A352" s="124"/>
      <c r="B352" s="124"/>
      <c r="D352" s="124"/>
      <c r="E352" s="125"/>
      <c r="F352" s="472"/>
      <c r="G352" s="487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</row>
    <row r="353" spans="1:109" ht="12.75">
      <c r="A353" s="124"/>
      <c r="B353" s="124"/>
      <c r="D353" s="124"/>
      <c r="E353" s="125"/>
      <c r="F353" s="472"/>
      <c r="G353" s="487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</row>
    <row r="354" spans="1:109" ht="12.75">
      <c r="A354" s="124"/>
      <c r="B354" s="124"/>
      <c r="D354" s="124"/>
      <c r="E354" s="125"/>
      <c r="F354" s="472"/>
      <c r="G354" s="487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</row>
    <row r="355" spans="1:109" ht="12.75">
      <c r="A355" s="124"/>
      <c r="B355" s="124"/>
      <c r="D355" s="124"/>
      <c r="E355" s="125"/>
      <c r="F355" s="472"/>
      <c r="G355" s="487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</row>
    <row r="356" spans="1:109" ht="12.75">
      <c r="A356" s="124"/>
      <c r="B356" s="124"/>
      <c r="D356" s="124"/>
      <c r="E356" s="125"/>
      <c r="F356" s="472"/>
      <c r="G356" s="487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</row>
    <row r="357" spans="1:109" ht="12.75">
      <c r="A357" s="124"/>
      <c r="B357" s="124"/>
      <c r="D357" s="124"/>
      <c r="E357" s="125"/>
      <c r="F357" s="472"/>
      <c r="G357" s="487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</row>
    <row r="358" spans="1:109" ht="12.75">
      <c r="A358" s="124"/>
      <c r="B358" s="124"/>
      <c r="D358" s="124"/>
      <c r="E358" s="125"/>
      <c r="F358" s="472"/>
      <c r="G358" s="487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</row>
    <row r="359" spans="1:109" ht="12.75">
      <c r="A359" s="124"/>
      <c r="B359" s="124"/>
      <c r="D359" s="124"/>
      <c r="E359" s="125"/>
      <c r="F359" s="472"/>
      <c r="G359" s="487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</row>
    <row r="360" spans="1:109" ht="12.75">
      <c r="A360" s="124"/>
      <c r="B360" s="124"/>
      <c r="D360" s="124"/>
      <c r="E360" s="125"/>
      <c r="F360" s="472"/>
      <c r="G360" s="487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</row>
    <row r="361" spans="1:109" ht="12.75">
      <c r="A361" s="124"/>
      <c r="B361" s="124"/>
      <c r="D361" s="124"/>
      <c r="E361" s="125"/>
      <c r="F361" s="472"/>
      <c r="G361" s="487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</row>
    <row r="362" spans="1:109" ht="12.75">
      <c r="A362" s="124"/>
      <c r="B362" s="124"/>
      <c r="D362" s="124"/>
      <c r="E362" s="125"/>
      <c r="F362" s="472"/>
      <c r="G362" s="487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</row>
    <row r="363" spans="1:109" ht="12.75">
      <c r="A363" s="124"/>
      <c r="B363" s="124"/>
      <c r="D363" s="124"/>
      <c r="E363" s="125"/>
      <c r="F363" s="472"/>
      <c r="G363" s="487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</row>
    <row r="364" spans="1:109" ht="12.75">
      <c r="A364" s="124"/>
      <c r="B364" s="124"/>
      <c r="D364" s="124"/>
      <c r="E364" s="125"/>
      <c r="F364" s="472"/>
      <c r="G364" s="487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</row>
    <row r="365" spans="1:109" ht="12.75">
      <c r="A365" s="124"/>
      <c r="B365" s="124"/>
      <c r="D365" s="124"/>
      <c r="E365" s="125"/>
      <c r="F365" s="472"/>
      <c r="G365" s="487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</row>
    <row r="366" spans="1:109" ht="12.75">
      <c r="A366" s="124"/>
      <c r="B366" s="124"/>
      <c r="D366" s="124"/>
      <c r="E366" s="125"/>
      <c r="F366" s="472"/>
      <c r="G366" s="487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</row>
    <row r="367" spans="1:109" ht="12.75">
      <c r="A367" s="124"/>
      <c r="B367" s="124"/>
      <c r="D367" s="124"/>
      <c r="E367" s="125"/>
      <c r="F367" s="472"/>
      <c r="G367" s="487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</row>
    <row r="368" spans="1:109" ht="12.75">
      <c r="A368" s="124"/>
      <c r="B368" s="124"/>
      <c r="D368" s="124"/>
      <c r="E368" s="125"/>
      <c r="F368" s="472"/>
      <c r="G368" s="487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</row>
    <row r="369" spans="1:109" ht="12.75">
      <c r="A369" s="124"/>
      <c r="B369" s="124"/>
      <c r="D369" s="124"/>
      <c r="E369" s="125"/>
      <c r="F369" s="472"/>
      <c r="G369" s="487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</row>
    <row r="370" spans="1:109" ht="12.75">
      <c r="A370" s="124"/>
      <c r="B370" s="124"/>
      <c r="D370" s="124"/>
      <c r="E370" s="125"/>
      <c r="F370" s="472"/>
      <c r="G370" s="487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</row>
    <row r="371" spans="1:109" ht="12.75">
      <c r="A371" s="124"/>
      <c r="B371" s="124"/>
      <c r="D371" s="124"/>
      <c r="E371" s="125"/>
      <c r="F371" s="472"/>
      <c r="G371" s="487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</row>
    <row r="372" spans="1:109" ht="12.75">
      <c r="A372" s="124"/>
      <c r="B372" s="124"/>
      <c r="D372" s="124"/>
      <c r="E372" s="125"/>
      <c r="F372" s="472"/>
      <c r="G372" s="487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</row>
    <row r="373" spans="1:109" ht="12.75">
      <c r="A373" s="124"/>
      <c r="B373" s="124"/>
      <c r="D373" s="124"/>
      <c r="E373" s="125"/>
      <c r="F373" s="472"/>
      <c r="G373" s="487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</row>
    <row r="374" spans="1:109" ht="12.75">
      <c r="A374" s="124"/>
      <c r="B374" s="124"/>
      <c r="D374" s="124"/>
      <c r="E374" s="125"/>
      <c r="F374" s="472"/>
      <c r="G374" s="487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</row>
    <row r="375" spans="1:109" ht="12.75">
      <c r="A375" s="124"/>
      <c r="B375" s="124"/>
      <c r="D375" s="124"/>
      <c r="E375" s="125"/>
      <c r="F375" s="472"/>
      <c r="G375" s="487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</row>
    <row r="376" spans="1:109" ht="12.75">
      <c r="A376" s="124"/>
      <c r="B376" s="124"/>
      <c r="D376" s="124"/>
      <c r="E376" s="125"/>
      <c r="F376" s="472"/>
      <c r="G376" s="487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</row>
    <row r="377" spans="1:109" ht="12.75">
      <c r="A377" s="124"/>
      <c r="B377" s="124"/>
      <c r="D377" s="124"/>
      <c r="E377" s="125"/>
      <c r="F377" s="472"/>
      <c r="G377" s="487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</row>
    <row r="378" spans="1:109" ht="12.75">
      <c r="A378" s="124"/>
      <c r="B378" s="124"/>
      <c r="D378" s="124"/>
      <c r="E378" s="125"/>
      <c r="F378" s="472"/>
      <c r="G378" s="487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</row>
    <row r="379" spans="1:109" ht="12.75">
      <c r="A379" s="124"/>
      <c r="B379" s="124"/>
      <c r="D379" s="124"/>
      <c r="E379" s="125"/>
      <c r="F379" s="472"/>
      <c r="G379" s="487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</row>
    <row r="380" spans="1:109" ht="12.75">
      <c r="A380" s="124"/>
      <c r="B380" s="124"/>
      <c r="D380" s="124"/>
      <c r="E380" s="125"/>
      <c r="F380" s="472"/>
      <c r="G380" s="487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</row>
    <row r="381" spans="1:109" ht="12.75">
      <c r="A381" s="124"/>
      <c r="B381" s="124"/>
      <c r="D381" s="124"/>
      <c r="E381" s="125"/>
      <c r="F381" s="472"/>
      <c r="G381" s="487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</row>
    <row r="382" spans="1:109" ht="12.75">
      <c r="A382" s="124"/>
      <c r="B382" s="124"/>
      <c r="D382" s="124"/>
      <c r="E382" s="125"/>
      <c r="F382" s="472"/>
      <c r="G382" s="487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</row>
    <row r="383" spans="1:109" ht="12.75">
      <c r="A383" s="124"/>
      <c r="B383" s="124"/>
      <c r="D383" s="124"/>
      <c r="E383" s="125"/>
      <c r="F383" s="472"/>
      <c r="G383" s="487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</row>
    <row r="384" spans="1:109" ht="12.75">
      <c r="A384" s="124"/>
      <c r="B384" s="124"/>
      <c r="D384" s="124"/>
      <c r="E384" s="125"/>
      <c r="F384" s="472"/>
      <c r="G384" s="487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</row>
    <row r="385" spans="1:109" ht="12.75">
      <c r="A385" s="124"/>
      <c r="B385" s="124"/>
      <c r="D385" s="124"/>
      <c r="E385" s="125"/>
      <c r="F385" s="472"/>
      <c r="G385" s="487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</row>
    <row r="386" spans="1:109" ht="12.75">
      <c r="A386" s="124"/>
      <c r="B386" s="124"/>
      <c r="D386" s="124"/>
      <c r="E386" s="125"/>
      <c r="F386" s="472"/>
      <c r="G386" s="487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</row>
    <row r="387" spans="1:109" ht="12.75">
      <c r="A387" s="124"/>
      <c r="B387" s="124"/>
      <c r="D387" s="124"/>
      <c r="E387" s="125"/>
      <c r="F387" s="472"/>
      <c r="G387" s="487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</row>
    <row r="388" spans="1:109" ht="12.75">
      <c r="A388" s="124"/>
      <c r="B388" s="124"/>
      <c r="D388" s="124"/>
      <c r="E388" s="125"/>
      <c r="F388" s="472"/>
      <c r="G388" s="487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</row>
    <row r="389" spans="1:109" ht="12.75">
      <c r="A389" s="124"/>
      <c r="B389" s="124"/>
      <c r="D389" s="124"/>
      <c r="E389" s="125"/>
      <c r="F389" s="472"/>
      <c r="G389" s="487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</row>
    <row r="390" spans="1:109" ht="12.75">
      <c r="A390" s="124"/>
      <c r="B390" s="124"/>
      <c r="D390" s="124"/>
      <c r="E390" s="125"/>
      <c r="F390" s="472"/>
      <c r="G390" s="487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</row>
    <row r="391" spans="1:109" ht="12.75">
      <c r="A391" s="124"/>
      <c r="B391" s="124"/>
      <c r="D391" s="124"/>
      <c r="E391" s="125"/>
      <c r="F391" s="472"/>
      <c r="G391" s="487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</row>
    <row r="392" spans="1:109" ht="12.75">
      <c r="A392" s="124"/>
      <c r="B392" s="124"/>
      <c r="D392" s="124"/>
      <c r="E392" s="125"/>
      <c r="F392" s="472"/>
      <c r="G392" s="487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</row>
    <row r="393" spans="1:109" ht="12.75">
      <c r="A393" s="124"/>
      <c r="B393" s="124"/>
      <c r="D393" s="124"/>
      <c r="E393" s="125"/>
      <c r="F393" s="472"/>
      <c r="G393" s="487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</row>
    <row r="394" spans="1:109" ht="12.75">
      <c r="A394" s="124"/>
      <c r="B394" s="124"/>
      <c r="D394" s="124"/>
      <c r="E394" s="125"/>
      <c r="F394" s="472"/>
      <c r="G394" s="487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</row>
    <row r="395" spans="1:109" ht="12.75">
      <c r="A395" s="124"/>
      <c r="B395" s="124"/>
      <c r="D395" s="124"/>
      <c r="E395" s="125"/>
      <c r="F395" s="472"/>
      <c r="G395" s="487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</row>
    <row r="396" spans="1:109" ht="12.75">
      <c r="A396" s="124"/>
      <c r="B396" s="124"/>
      <c r="D396" s="124"/>
      <c r="E396" s="125"/>
      <c r="F396" s="472"/>
      <c r="G396" s="487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</row>
    <row r="397" spans="1:109" ht="12.75">
      <c r="A397" s="124"/>
      <c r="B397" s="124"/>
      <c r="D397" s="124"/>
      <c r="E397" s="125"/>
      <c r="F397" s="472"/>
      <c r="G397" s="487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</row>
    <row r="398" spans="1:109" ht="12.75">
      <c r="A398" s="124"/>
      <c r="B398" s="124"/>
      <c r="D398" s="124"/>
      <c r="E398" s="125"/>
      <c r="F398" s="472"/>
      <c r="G398" s="487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</row>
    <row r="399" spans="1:109" ht="12.75">
      <c r="A399" s="124"/>
      <c r="B399" s="124"/>
      <c r="D399" s="124"/>
      <c r="E399" s="125"/>
      <c r="F399" s="472"/>
      <c r="G399" s="487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</row>
    <row r="400" spans="1:109" ht="12.75">
      <c r="A400" s="124"/>
      <c r="B400" s="124"/>
      <c r="D400" s="124"/>
      <c r="E400" s="125"/>
      <c r="F400" s="472"/>
      <c r="G400" s="487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</row>
    <row r="401" spans="1:109" ht="12.75">
      <c r="A401" s="124"/>
      <c r="B401" s="124"/>
      <c r="D401" s="124"/>
      <c r="E401" s="125"/>
      <c r="F401" s="472"/>
      <c r="G401" s="487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</row>
    <row r="402" spans="1:109" ht="12.75">
      <c r="A402" s="124"/>
      <c r="B402" s="124"/>
      <c r="D402" s="124"/>
      <c r="E402" s="125"/>
      <c r="F402" s="472"/>
      <c r="G402" s="487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</row>
    <row r="403" spans="1:109" ht="12.75">
      <c r="A403" s="124"/>
      <c r="B403" s="124"/>
      <c r="D403" s="124"/>
      <c r="E403" s="125"/>
      <c r="F403" s="472"/>
      <c r="G403" s="487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</row>
    <row r="404" spans="1:109" ht="12.75">
      <c r="A404" s="124"/>
      <c r="B404" s="124"/>
      <c r="D404" s="124"/>
      <c r="E404" s="125"/>
      <c r="F404" s="472"/>
      <c r="G404" s="487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</row>
    <row r="405" spans="1:109" ht="12.75">
      <c r="A405" s="124"/>
      <c r="B405" s="124"/>
      <c r="D405" s="124"/>
      <c r="E405" s="125"/>
      <c r="F405" s="472"/>
      <c r="G405" s="487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</row>
    <row r="406" spans="1:109" ht="12.75">
      <c r="A406" s="124"/>
      <c r="B406" s="124"/>
      <c r="D406" s="124"/>
      <c r="E406" s="125"/>
      <c r="F406" s="472"/>
      <c r="G406" s="487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</row>
    <row r="407" spans="1:109" ht="12.75">
      <c r="A407" s="124"/>
      <c r="B407" s="124"/>
      <c r="D407" s="124"/>
      <c r="E407" s="125"/>
      <c r="F407" s="472"/>
      <c r="G407" s="487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</row>
    <row r="408" spans="1:109" ht="12.75">
      <c r="A408" s="124"/>
      <c r="B408" s="124"/>
      <c r="D408" s="124"/>
      <c r="E408" s="125"/>
      <c r="F408" s="472"/>
      <c r="G408" s="487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</row>
    <row r="409" spans="1:109" ht="12.75">
      <c r="A409" s="124"/>
      <c r="B409" s="124"/>
      <c r="D409" s="124"/>
      <c r="E409" s="125"/>
      <c r="F409" s="472"/>
      <c r="G409" s="487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</row>
    <row r="410" spans="1:109" ht="12.75">
      <c r="A410" s="124"/>
      <c r="B410" s="124"/>
      <c r="D410" s="124"/>
      <c r="E410" s="125"/>
      <c r="F410" s="472"/>
      <c r="G410" s="487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</row>
    <row r="411" spans="1:109" ht="12.75">
      <c r="A411" s="124"/>
      <c r="B411" s="124"/>
      <c r="D411" s="124"/>
      <c r="E411" s="125"/>
      <c r="F411" s="472"/>
      <c r="G411" s="487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</row>
    <row r="412" spans="1:109" ht="12.75">
      <c r="A412" s="124"/>
      <c r="B412" s="124"/>
      <c r="D412" s="124"/>
      <c r="E412" s="125"/>
      <c r="F412" s="472"/>
      <c r="G412" s="487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</row>
    <row r="413" spans="1:109" ht="12.75">
      <c r="A413" s="124"/>
      <c r="B413" s="124"/>
      <c r="D413" s="124"/>
      <c r="E413" s="125"/>
      <c r="F413" s="472"/>
      <c r="G413" s="487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</row>
    <row r="414" spans="1:109" ht="12.75">
      <c r="A414" s="124"/>
      <c r="B414" s="124"/>
      <c r="D414" s="124"/>
      <c r="E414" s="125"/>
      <c r="F414" s="472"/>
      <c r="G414" s="487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</row>
    <row r="415" spans="1:109" ht="12.75">
      <c r="A415" s="124"/>
      <c r="B415" s="124"/>
      <c r="D415" s="124"/>
      <c r="E415" s="125"/>
      <c r="F415" s="472"/>
      <c r="G415" s="487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</row>
    <row r="416" spans="1:109" ht="12.75">
      <c r="A416" s="124"/>
      <c r="B416" s="124"/>
      <c r="D416" s="124"/>
      <c r="E416" s="125"/>
      <c r="F416" s="472"/>
      <c r="G416" s="487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</row>
    <row r="417" spans="1:109" ht="12.75">
      <c r="A417" s="124"/>
      <c r="B417" s="124"/>
      <c r="D417" s="124"/>
      <c r="E417" s="125"/>
      <c r="F417" s="472"/>
      <c r="G417" s="487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</row>
    <row r="418" spans="1:109" ht="12.75">
      <c r="A418" s="124"/>
      <c r="B418" s="124"/>
      <c r="D418" s="124"/>
      <c r="E418" s="125"/>
      <c r="F418" s="472"/>
      <c r="G418" s="487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</row>
    <row r="419" spans="1:109" ht="12.75">
      <c r="A419" s="124"/>
      <c r="B419" s="124"/>
      <c r="D419" s="124"/>
      <c r="E419" s="125"/>
      <c r="F419" s="472"/>
      <c r="G419" s="487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</row>
    <row r="420" spans="1:109" ht="12.75">
      <c r="A420" s="124"/>
      <c r="B420" s="124"/>
      <c r="D420" s="124"/>
      <c r="E420" s="125"/>
      <c r="F420" s="472"/>
      <c r="G420" s="487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</row>
    <row r="421" spans="1:109" ht="12.75">
      <c r="A421" s="124"/>
      <c r="B421" s="124"/>
      <c r="D421" s="124"/>
      <c r="E421" s="125"/>
      <c r="F421" s="472"/>
      <c r="G421" s="487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</row>
    <row r="422" spans="1:109" ht="12.75">
      <c r="A422" s="124"/>
      <c r="B422" s="124"/>
      <c r="D422" s="124"/>
      <c r="E422" s="125"/>
      <c r="F422" s="472"/>
      <c r="G422" s="487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</row>
    <row r="423" spans="1:109" ht="12.75">
      <c r="A423" s="124"/>
      <c r="B423" s="124"/>
      <c r="D423" s="124"/>
      <c r="E423" s="125"/>
      <c r="F423" s="472"/>
      <c r="G423" s="487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</row>
    <row r="424" spans="1:109" ht="12.75">
      <c r="A424" s="124"/>
      <c r="B424" s="124"/>
      <c r="D424" s="124"/>
      <c r="E424" s="125"/>
      <c r="F424" s="472"/>
      <c r="G424" s="487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</row>
    <row r="425" spans="1:109" ht="12.75">
      <c r="A425" s="124"/>
      <c r="B425" s="124"/>
      <c r="D425" s="124"/>
      <c r="E425" s="125"/>
      <c r="F425" s="472"/>
      <c r="G425" s="487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</row>
    <row r="426" spans="1:109" ht="12.75">
      <c r="A426" s="124"/>
      <c r="B426" s="124"/>
      <c r="D426" s="124"/>
      <c r="E426" s="125"/>
      <c r="F426" s="472"/>
      <c r="G426" s="487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</row>
    <row r="427" spans="1:109" ht="12.75">
      <c r="A427" s="124"/>
      <c r="B427" s="124"/>
      <c r="D427" s="124"/>
      <c r="E427" s="125"/>
      <c r="F427" s="472"/>
      <c r="G427" s="487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</row>
    <row r="428" spans="1:109" ht="12.75">
      <c r="A428" s="124"/>
      <c r="B428" s="124"/>
      <c r="D428" s="124"/>
      <c r="E428" s="125"/>
      <c r="F428" s="472"/>
      <c r="G428" s="487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</row>
    <row r="429" spans="1:109" ht="12.75">
      <c r="A429" s="124"/>
      <c r="B429" s="124"/>
      <c r="D429" s="124"/>
      <c r="E429" s="125"/>
      <c r="F429" s="472"/>
      <c r="G429" s="487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</row>
    <row r="430" spans="1:109" ht="12.75">
      <c r="A430" s="124"/>
      <c r="B430" s="124"/>
      <c r="D430" s="124"/>
      <c r="E430" s="125"/>
      <c r="F430" s="472"/>
      <c r="G430" s="487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</row>
    <row r="431" spans="1:109" ht="12.75">
      <c r="A431" s="124"/>
      <c r="B431" s="124"/>
      <c r="D431" s="124"/>
      <c r="E431" s="125"/>
      <c r="F431" s="472"/>
      <c r="G431" s="487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</row>
    <row r="432" spans="1:109" ht="12.75">
      <c r="A432" s="124"/>
      <c r="B432" s="124"/>
      <c r="D432" s="124"/>
      <c r="E432" s="125"/>
      <c r="F432" s="472"/>
      <c r="G432" s="487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/>
      <c r="CP432" s="98"/>
      <c r="CQ432" s="98"/>
      <c r="CR432" s="98"/>
      <c r="CS432" s="98"/>
      <c r="CT432" s="98"/>
      <c r="CU432" s="98"/>
      <c r="CV432" s="98"/>
      <c r="CW432" s="98"/>
      <c r="CX432" s="98"/>
      <c r="CY432" s="98"/>
      <c r="CZ432" s="98"/>
      <c r="DA432" s="98"/>
      <c r="DB432" s="98"/>
      <c r="DC432" s="98"/>
      <c r="DD432" s="98"/>
      <c r="DE432" s="98"/>
    </row>
    <row r="433" spans="1:109" ht="12.75">
      <c r="A433" s="124"/>
      <c r="B433" s="124"/>
      <c r="D433" s="124"/>
      <c r="E433" s="125"/>
      <c r="F433" s="472"/>
      <c r="G433" s="487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/>
      <c r="CP433" s="98"/>
      <c r="CQ433" s="98"/>
      <c r="CR433" s="98"/>
      <c r="CS433" s="98"/>
      <c r="CT433" s="98"/>
      <c r="CU433" s="98"/>
      <c r="CV433" s="98"/>
      <c r="CW433" s="98"/>
      <c r="CX433" s="98"/>
      <c r="CY433" s="98"/>
      <c r="CZ433" s="98"/>
      <c r="DA433" s="98"/>
      <c r="DB433" s="98"/>
      <c r="DC433" s="98"/>
      <c r="DD433" s="98"/>
      <c r="DE433" s="98"/>
    </row>
    <row r="434" spans="1:109" ht="12.75">
      <c r="A434" s="124"/>
      <c r="B434" s="124"/>
      <c r="D434" s="124"/>
      <c r="E434" s="125"/>
      <c r="F434" s="472"/>
      <c r="G434" s="487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/>
      <c r="CP434" s="98"/>
      <c r="CQ434" s="98"/>
      <c r="CR434" s="98"/>
      <c r="CS434" s="98"/>
      <c r="CT434" s="98"/>
      <c r="CU434" s="98"/>
      <c r="CV434" s="98"/>
      <c r="CW434" s="98"/>
      <c r="CX434" s="98"/>
      <c r="CY434" s="98"/>
      <c r="CZ434" s="98"/>
      <c r="DA434" s="98"/>
      <c r="DB434" s="98"/>
      <c r="DC434" s="98"/>
      <c r="DD434" s="98"/>
      <c r="DE434" s="98"/>
    </row>
    <row r="435" spans="1:109" ht="12.75">
      <c r="A435" s="124"/>
      <c r="B435" s="124"/>
      <c r="D435" s="124"/>
      <c r="E435" s="125"/>
      <c r="F435" s="472"/>
      <c r="G435" s="487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</row>
    <row r="436" spans="1:109" ht="12.75">
      <c r="A436" s="124"/>
      <c r="B436" s="124"/>
      <c r="D436" s="124"/>
      <c r="E436" s="125"/>
      <c r="F436" s="472"/>
      <c r="G436" s="487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</row>
    <row r="437" spans="1:109" ht="12.75">
      <c r="A437" s="124"/>
      <c r="B437" s="124"/>
      <c r="D437" s="124"/>
      <c r="E437" s="125"/>
      <c r="F437" s="472"/>
      <c r="G437" s="487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</row>
    <row r="438" spans="1:109" ht="12.75">
      <c r="A438" s="124"/>
      <c r="B438" s="124"/>
      <c r="D438" s="124"/>
      <c r="E438" s="125"/>
      <c r="F438" s="472"/>
      <c r="G438" s="487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</row>
    <row r="439" spans="1:109" ht="12.75">
      <c r="A439" s="124"/>
      <c r="B439" s="124"/>
      <c r="D439" s="124"/>
      <c r="E439" s="125"/>
      <c r="F439" s="472"/>
      <c r="G439" s="487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</row>
    <row r="440" spans="1:109" ht="12.75">
      <c r="A440" s="124"/>
      <c r="B440" s="124"/>
      <c r="D440" s="124"/>
      <c r="E440" s="125"/>
      <c r="F440" s="472"/>
      <c r="G440" s="487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</row>
    <row r="441" spans="1:109" ht="12.75">
      <c r="A441" s="124"/>
      <c r="B441" s="124"/>
      <c r="D441" s="124"/>
      <c r="E441" s="125"/>
      <c r="F441" s="472"/>
      <c r="G441" s="487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</row>
    <row r="442" spans="1:109" ht="12.75">
      <c r="A442" s="124"/>
      <c r="B442" s="124"/>
      <c r="D442" s="124"/>
      <c r="E442" s="125"/>
      <c r="F442" s="472"/>
      <c r="G442" s="487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</row>
    <row r="443" spans="1:109" ht="12.75">
      <c r="A443" s="124"/>
      <c r="B443" s="124"/>
      <c r="D443" s="124"/>
      <c r="E443" s="125"/>
      <c r="F443" s="472"/>
      <c r="G443" s="487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</row>
    <row r="444" spans="1:109" ht="12.75">
      <c r="A444" s="124"/>
      <c r="B444" s="124"/>
      <c r="D444" s="124"/>
      <c r="E444" s="125"/>
      <c r="F444" s="472"/>
      <c r="G444" s="487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</row>
    <row r="445" spans="1:109" ht="12.75">
      <c r="A445" s="124"/>
      <c r="B445" s="124"/>
      <c r="D445" s="124"/>
      <c r="E445" s="125"/>
      <c r="F445" s="472"/>
      <c r="G445" s="487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</row>
    <row r="446" spans="1:109" ht="12.75">
      <c r="A446" s="124"/>
      <c r="B446" s="124"/>
      <c r="D446" s="124"/>
      <c r="E446" s="125"/>
      <c r="F446" s="472"/>
      <c r="G446" s="487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</row>
    <row r="447" spans="1:109" ht="12.75">
      <c r="A447" s="124"/>
      <c r="B447" s="124"/>
      <c r="D447" s="124"/>
      <c r="E447" s="125"/>
      <c r="F447" s="472"/>
      <c r="G447" s="487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</row>
    <row r="448" spans="1:109" ht="12.75">
      <c r="A448" s="124"/>
      <c r="B448" s="124"/>
      <c r="D448" s="124"/>
      <c r="E448" s="125"/>
      <c r="F448" s="472"/>
      <c r="G448" s="487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</row>
    <row r="449" spans="1:109" ht="12.75">
      <c r="A449" s="124"/>
      <c r="B449" s="124"/>
      <c r="D449" s="124"/>
      <c r="E449" s="125"/>
      <c r="F449" s="472"/>
      <c r="G449" s="487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</row>
    <row r="450" spans="1:109" ht="12.75">
      <c r="A450" s="124"/>
      <c r="B450" s="124"/>
      <c r="D450" s="124"/>
      <c r="E450" s="125"/>
      <c r="F450" s="472"/>
      <c r="G450" s="487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</row>
    <row r="451" spans="1:109" ht="12.75">
      <c r="A451" s="124"/>
      <c r="B451" s="124"/>
      <c r="D451" s="124"/>
      <c r="E451" s="125"/>
      <c r="F451" s="472"/>
      <c r="G451" s="487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</row>
    <row r="452" spans="1:109" ht="12.75">
      <c r="A452" s="124"/>
      <c r="B452" s="124"/>
      <c r="D452" s="124"/>
      <c r="E452" s="125"/>
      <c r="F452" s="472"/>
      <c r="G452" s="487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</row>
    <row r="453" spans="1:109" ht="12.75">
      <c r="A453" s="124"/>
      <c r="B453" s="124"/>
      <c r="D453" s="124"/>
      <c r="E453" s="125"/>
      <c r="F453" s="472"/>
      <c r="G453" s="487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</row>
    <row r="454" spans="1:109" ht="12.75">
      <c r="A454" s="124"/>
      <c r="B454" s="124"/>
      <c r="D454" s="124"/>
      <c r="E454" s="125"/>
      <c r="F454" s="472"/>
      <c r="G454" s="487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</row>
    <row r="455" spans="1:109" ht="12.75">
      <c r="A455" s="124"/>
      <c r="B455" s="124"/>
      <c r="D455" s="124"/>
      <c r="E455" s="125"/>
      <c r="F455" s="472"/>
      <c r="G455" s="487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</row>
    <row r="456" spans="1:109" ht="12.75">
      <c r="A456" s="124"/>
      <c r="B456" s="124"/>
      <c r="D456" s="124"/>
      <c r="E456" s="125"/>
      <c r="F456" s="472"/>
      <c r="G456" s="487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</row>
    <row r="457" spans="1:109" ht="12.75">
      <c r="A457" s="124"/>
      <c r="B457" s="124"/>
      <c r="D457" s="124"/>
      <c r="E457" s="125"/>
      <c r="F457" s="472"/>
      <c r="G457" s="487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</row>
    <row r="458" spans="1:109" ht="12.75">
      <c r="A458" s="124"/>
      <c r="B458" s="124"/>
      <c r="D458" s="124"/>
      <c r="E458" s="125"/>
      <c r="F458" s="472"/>
      <c r="G458" s="487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</row>
    <row r="459" spans="1:109" ht="12.75">
      <c r="A459" s="124"/>
      <c r="B459" s="124"/>
      <c r="D459" s="124"/>
      <c r="E459" s="125"/>
      <c r="F459" s="472"/>
      <c r="G459" s="487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</row>
    <row r="460" spans="1:109" ht="12.75">
      <c r="A460" s="124"/>
      <c r="B460" s="124"/>
      <c r="D460" s="124"/>
      <c r="E460" s="125"/>
      <c r="F460" s="472"/>
      <c r="G460" s="487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</row>
    <row r="461" spans="1:109" ht="12.75">
      <c r="A461" s="124"/>
      <c r="B461" s="124"/>
      <c r="D461" s="124"/>
      <c r="E461" s="125"/>
      <c r="F461" s="472"/>
      <c r="G461" s="487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</row>
    <row r="462" spans="1:109" ht="12.75">
      <c r="A462" s="124"/>
      <c r="B462" s="124"/>
      <c r="D462" s="124"/>
      <c r="E462" s="125"/>
      <c r="F462" s="472"/>
      <c r="G462" s="487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</row>
    <row r="463" spans="1:109" ht="12.75">
      <c r="A463" s="124"/>
      <c r="B463" s="124"/>
      <c r="D463" s="124"/>
      <c r="E463" s="125"/>
      <c r="F463" s="472"/>
      <c r="G463" s="487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</row>
    <row r="464" spans="1:109" ht="12.75">
      <c r="A464" s="124"/>
      <c r="B464" s="124"/>
      <c r="D464" s="124"/>
      <c r="E464" s="125"/>
      <c r="F464" s="472"/>
      <c r="G464" s="487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</row>
    <row r="465" spans="1:109" ht="12.75">
      <c r="A465" s="124"/>
      <c r="B465" s="124"/>
      <c r="D465" s="124"/>
      <c r="E465" s="125"/>
      <c r="F465" s="472"/>
      <c r="G465" s="487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</row>
    <row r="466" spans="1:109" ht="12.75">
      <c r="A466" s="124"/>
      <c r="B466" s="124"/>
      <c r="D466" s="124"/>
      <c r="E466" s="125"/>
      <c r="F466" s="472"/>
      <c r="G466" s="487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</row>
    <row r="467" spans="1:109" ht="12.75">
      <c r="A467" s="124"/>
      <c r="B467" s="124"/>
      <c r="D467" s="124"/>
      <c r="E467" s="125"/>
      <c r="F467" s="472"/>
      <c r="G467" s="487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</row>
    <row r="468" spans="1:109" ht="12.75">
      <c r="A468" s="124"/>
      <c r="B468" s="124"/>
      <c r="D468" s="124"/>
      <c r="E468" s="125"/>
      <c r="F468" s="472"/>
      <c r="G468" s="487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</row>
    <row r="469" spans="1:109" ht="12.75">
      <c r="A469" s="124"/>
      <c r="B469" s="124"/>
      <c r="D469" s="124"/>
      <c r="E469" s="125"/>
      <c r="F469" s="472"/>
      <c r="G469" s="487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</row>
    <row r="470" spans="1:109" ht="12.75">
      <c r="A470" s="124"/>
      <c r="B470" s="124"/>
      <c r="D470" s="124"/>
      <c r="E470" s="125"/>
      <c r="F470" s="472"/>
      <c r="G470" s="487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</row>
    <row r="471" spans="1:109" ht="12.75">
      <c r="A471" s="124"/>
      <c r="B471" s="124"/>
      <c r="D471" s="124"/>
      <c r="E471" s="125"/>
      <c r="F471" s="472"/>
      <c r="G471" s="487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</row>
    <row r="472" spans="1:109" ht="12.75">
      <c r="A472" s="124"/>
      <c r="B472" s="124"/>
      <c r="D472" s="124"/>
      <c r="E472" s="125"/>
      <c r="F472" s="472"/>
      <c r="G472" s="487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</row>
    <row r="473" spans="1:109" ht="12.75">
      <c r="A473" s="124"/>
      <c r="B473" s="124"/>
      <c r="D473" s="124"/>
      <c r="E473" s="125"/>
      <c r="F473" s="472"/>
      <c r="G473" s="487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</row>
    <row r="474" spans="1:109" ht="12.75">
      <c r="A474" s="124"/>
      <c r="B474" s="124"/>
      <c r="D474" s="124"/>
      <c r="E474" s="125"/>
      <c r="F474" s="472"/>
      <c r="G474" s="487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</row>
    <row r="475" spans="1:109" ht="12.75">
      <c r="A475" s="124"/>
      <c r="B475" s="124"/>
      <c r="D475" s="124"/>
      <c r="E475" s="125"/>
      <c r="F475" s="472"/>
      <c r="G475" s="487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</row>
    <row r="476" spans="1:109" ht="12.75">
      <c r="A476" s="124"/>
      <c r="B476" s="124"/>
      <c r="D476" s="124"/>
      <c r="E476" s="125"/>
      <c r="F476" s="472"/>
      <c r="G476" s="487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</row>
    <row r="477" spans="1:109" ht="12.75">
      <c r="A477" s="124"/>
      <c r="B477" s="124"/>
      <c r="D477" s="124"/>
      <c r="E477" s="125"/>
      <c r="F477" s="472"/>
      <c r="G477" s="487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</row>
    <row r="478" spans="1:109" ht="12.75">
      <c r="A478" s="124"/>
      <c r="B478" s="124"/>
      <c r="D478" s="124"/>
      <c r="E478" s="125"/>
      <c r="F478" s="472"/>
      <c r="G478" s="487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</row>
    <row r="479" spans="1:109" ht="12.75">
      <c r="A479" s="124"/>
      <c r="B479" s="124"/>
      <c r="D479" s="124"/>
      <c r="E479" s="125"/>
      <c r="F479" s="472"/>
      <c r="G479" s="487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</row>
    <row r="480" spans="1:109" ht="12.75">
      <c r="A480" s="124"/>
      <c r="B480" s="124"/>
      <c r="D480" s="124"/>
      <c r="E480" s="125"/>
      <c r="F480" s="472"/>
      <c r="G480" s="487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</row>
    <row r="481" spans="1:109" ht="12.75">
      <c r="A481" s="124"/>
      <c r="B481" s="124"/>
      <c r="D481" s="124"/>
      <c r="E481" s="125"/>
      <c r="F481" s="472"/>
      <c r="G481" s="487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</row>
    <row r="482" spans="1:109" ht="12.75">
      <c r="A482" s="124"/>
      <c r="B482" s="124"/>
      <c r="D482" s="124"/>
      <c r="E482" s="125"/>
      <c r="F482" s="472"/>
      <c r="G482" s="487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</row>
    <row r="483" spans="1:109" ht="12.75">
      <c r="A483" s="124"/>
      <c r="B483" s="124"/>
      <c r="D483" s="124"/>
      <c r="E483" s="125"/>
      <c r="F483" s="472"/>
      <c r="G483" s="487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</row>
    <row r="484" spans="1:109" ht="12.75">
      <c r="A484" s="124"/>
      <c r="B484" s="124"/>
      <c r="D484" s="124"/>
      <c r="E484" s="125"/>
      <c r="F484" s="472"/>
      <c r="G484" s="487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</row>
    <row r="485" spans="1:109" ht="12.75">
      <c r="A485" s="124"/>
      <c r="B485" s="124"/>
      <c r="D485" s="124"/>
      <c r="E485" s="125"/>
      <c r="F485" s="472"/>
      <c r="G485" s="487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</row>
    <row r="486" spans="1:109" ht="12.75">
      <c r="A486" s="124"/>
      <c r="B486" s="124"/>
      <c r="D486" s="124"/>
      <c r="E486" s="125"/>
      <c r="F486" s="472"/>
      <c r="G486" s="487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</row>
    <row r="487" spans="1:109" ht="12.75">
      <c r="A487" s="124"/>
      <c r="B487" s="124"/>
      <c r="D487" s="124"/>
      <c r="E487" s="125"/>
      <c r="F487" s="472"/>
      <c r="G487" s="487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</row>
    <row r="488" spans="1:109" ht="12.75">
      <c r="A488" s="124"/>
      <c r="B488" s="124"/>
      <c r="D488" s="124"/>
      <c r="E488" s="125"/>
      <c r="F488" s="472"/>
      <c r="G488" s="487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</row>
    <row r="489" spans="1:109" ht="12.75">
      <c r="A489" s="124"/>
      <c r="B489" s="124"/>
      <c r="D489" s="124"/>
      <c r="E489" s="125"/>
      <c r="F489" s="472"/>
      <c r="G489" s="487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</row>
    <row r="490" spans="1:109" ht="12.75">
      <c r="A490" s="124"/>
      <c r="B490" s="124"/>
      <c r="D490" s="124"/>
      <c r="E490" s="125"/>
      <c r="F490" s="472"/>
      <c r="G490" s="487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</row>
    <row r="491" spans="1:109" ht="12.75">
      <c r="A491" s="124"/>
      <c r="B491" s="124"/>
      <c r="D491" s="124"/>
      <c r="E491" s="125"/>
      <c r="F491" s="472"/>
      <c r="G491" s="487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</row>
    <row r="492" spans="1:109" ht="12.75">
      <c r="A492" s="124"/>
      <c r="B492" s="124"/>
      <c r="D492" s="124"/>
      <c r="E492" s="125"/>
      <c r="F492" s="472"/>
      <c r="G492" s="487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</row>
    <row r="493" spans="1:109" ht="12.75">
      <c r="A493" s="124"/>
      <c r="B493" s="124"/>
      <c r="D493" s="124"/>
      <c r="E493" s="125"/>
      <c r="F493" s="472"/>
      <c r="G493" s="487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</row>
    <row r="494" spans="1:109" ht="12.75">
      <c r="A494" s="124"/>
      <c r="B494" s="124"/>
      <c r="D494" s="124"/>
      <c r="E494" s="125"/>
      <c r="F494" s="472"/>
      <c r="G494" s="487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</row>
    <row r="495" spans="1:109" ht="12.75">
      <c r="A495" s="124"/>
      <c r="B495" s="124"/>
      <c r="D495" s="124"/>
      <c r="E495" s="125"/>
      <c r="F495" s="472"/>
      <c r="G495" s="487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</row>
    <row r="496" spans="1:109" ht="12.75">
      <c r="A496" s="124"/>
      <c r="B496" s="124"/>
      <c r="D496" s="124"/>
      <c r="E496" s="125"/>
      <c r="F496" s="472"/>
      <c r="G496" s="487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</row>
    <row r="497" spans="1:109" ht="12.75">
      <c r="A497" s="124"/>
      <c r="B497" s="124"/>
      <c r="D497" s="124"/>
      <c r="E497" s="125"/>
      <c r="F497" s="472"/>
      <c r="G497" s="487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</row>
    <row r="498" spans="1:109" ht="12.75">
      <c r="A498" s="124"/>
      <c r="B498" s="124"/>
      <c r="D498" s="124"/>
      <c r="E498" s="125"/>
      <c r="F498" s="472"/>
      <c r="G498" s="487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</row>
    <row r="499" spans="1:109" ht="12.75">
      <c r="A499" s="124"/>
      <c r="B499" s="124"/>
      <c r="D499" s="124"/>
      <c r="E499" s="125"/>
      <c r="F499" s="472"/>
      <c r="G499" s="487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</row>
    <row r="500" spans="1:109" ht="12.75">
      <c r="A500" s="124"/>
      <c r="B500" s="124"/>
      <c r="D500" s="124"/>
      <c r="E500" s="125"/>
      <c r="F500" s="472"/>
      <c r="G500" s="487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</row>
    <row r="501" spans="1:109" ht="12.75">
      <c r="A501" s="124"/>
      <c r="B501" s="124"/>
      <c r="D501" s="124"/>
      <c r="E501" s="125"/>
      <c r="F501" s="472"/>
      <c r="G501" s="487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</row>
    <row r="502" spans="1:109" ht="12.75">
      <c r="A502" s="124"/>
      <c r="B502" s="124"/>
      <c r="D502" s="124"/>
      <c r="E502" s="125"/>
      <c r="F502" s="472"/>
      <c r="G502" s="487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</row>
    <row r="503" spans="1:109" ht="12.75">
      <c r="A503" s="124"/>
      <c r="B503" s="124"/>
      <c r="D503" s="124"/>
      <c r="E503" s="125"/>
      <c r="F503" s="472"/>
      <c r="G503" s="487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</row>
    <row r="504" spans="1:109" ht="12.75">
      <c r="A504" s="124"/>
      <c r="B504" s="124"/>
      <c r="D504" s="124"/>
      <c r="E504" s="125"/>
      <c r="F504" s="472"/>
      <c r="G504" s="487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</row>
    <row r="505" spans="1:109" ht="12.75">
      <c r="A505" s="124"/>
      <c r="B505" s="124"/>
      <c r="D505" s="124"/>
      <c r="E505" s="125"/>
      <c r="F505" s="472"/>
      <c r="G505" s="487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</row>
    <row r="506" spans="1:109" ht="12.75">
      <c r="A506" s="124"/>
      <c r="B506" s="124"/>
      <c r="D506" s="124"/>
      <c r="E506" s="125"/>
      <c r="F506" s="472"/>
      <c r="G506" s="487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</row>
    <row r="507" spans="1:109" ht="12.75">
      <c r="A507" s="124"/>
      <c r="B507" s="124"/>
      <c r="D507" s="124"/>
      <c r="E507" s="125"/>
      <c r="F507" s="472"/>
      <c r="G507" s="487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</row>
    <row r="508" spans="1:109" ht="12.75">
      <c r="A508" s="124"/>
      <c r="B508" s="124"/>
      <c r="D508" s="124"/>
      <c r="E508" s="125"/>
      <c r="F508" s="472"/>
      <c r="G508" s="487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</row>
    <row r="509" spans="1:109" ht="12.75">
      <c r="A509" s="124"/>
      <c r="B509" s="124"/>
      <c r="D509" s="124"/>
      <c r="E509" s="125"/>
      <c r="F509" s="472"/>
      <c r="G509" s="487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</row>
    <row r="510" spans="1:109" ht="12.75">
      <c r="A510" s="124"/>
      <c r="B510" s="124"/>
      <c r="D510" s="124"/>
      <c r="E510" s="125"/>
      <c r="F510" s="472"/>
      <c r="G510" s="487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</row>
    <row r="511" spans="1:109" ht="12.75">
      <c r="A511" s="124"/>
      <c r="B511" s="124"/>
      <c r="D511" s="124"/>
      <c r="E511" s="125"/>
      <c r="F511" s="472"/>
      <c r="G511" s="487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</row>
    <row r="512" spans="1:109" ht="12.75">
      <c r="A512" s="124"/>
      <c r="B512" s="124"/>
      <c r="D512" s="124"/>
      <c r="E512" s="125"/>
      <c r="F512" s="472"/>
      <c r="G512" s="487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</row>
    <row r="513" spans="1:109" ht="12.75">
      <c r="A513" s="124"/>
      <c r="B513" s="124"/>
      <c r="D513" s="124"/>
      <c r="E513" s="125"/>
      <c r="F513" s="472"/>
      <c r="G513" s="487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</row>
    <row r="514" spans="1:109" ht="12.75">
      <c r="A514" s="124"/>
      <c r="B514" s="124"/>
      <c r="D514" s="124"/>
      <c r="E514" s="125"/>
      <c r="F514" s="472"/>
      <c r="G514" s="487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</row>
    <row r="515" spans="1:109" ht="12.75">
      <c r="A515" s="124"/>
      <c r="B515" s="124"/>
      <c r="D515" s="124"/>
      <c r="E515" s="125"/>
      <c r="F515" s="472"/>
      <c r="G515" s="487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</row>
    <row r="516" spans="1:109" ht="12.75">
      <c r="A516" s="124"/>
      <c r="B516" s="124"/>
      <c r="D516" s="124"/>
      <c r="E516" s="125"/>
      <c r="F516" s="472"/>
      <c r="G516" s="487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</row>
    <row r="517" spans="1:109" ht="12.75">
      <c r="A517" s="124"/>
      <c r="B517" s="124"/>
      <c r="D517" s="124"/>
      <c r="E517" s="125"/>
      <c r="F517" s="472"/>
      <c r="G517" s="487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</row>
    <row r="518" spans="1:109" ht="12.75">
      <c r="A518" s="124"/>
      <c r="B518" s="124"/>
      <c r="D518" s="124"/>
      <c r="E518" s="125"/>
      <c r="F518" s="472"/>
      <c r="G518" s="487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</row>
    <row r="519" spans="1:109" ht="12.75">
      <c r="A519" s="124"/>
      <c r="B519" s="124"/>
      <c r="D519" s="124"/>
      <c r="E519" s="125"/>
      <c r="F519" s="472"/>
      <c r="G519" s="487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</row>
    <row r="520" spans="1:109" ht="12.75">
      <c r="A520" s="124"/>
      <c r="B520" s="124"/>
      <c r="D520" s="124"/>
      <c r="E520" s="125"/>
      <c r="F520" s="472"/>
      <c r="G520" s="487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</row>
    <row r="521" spans="1:109" ht="12.75">
      <c r="A521" s="124"/>
      <c r="B521" s="124"/>
      <c r="D521" s="124"/>
      <c r="E521" s="125"/>
      <c r="F521" s="472"/>
      <c r="G521" s="487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</row>
    <row r="522" spans="1:109" ht="12.75">
      <c r="A522" s="124"/>
      <c r="B522" s="124"/>
      <c r="D522" s="124"/>
      <c r="E522" s="125"/>
      <c r="F522" s="472"/>
      <c r="G522" s="487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</row>
    <row r="523" spans="1:109" ht="12.75">
      <c r="A523" s="124"/>
      <c r="B523" s="124"/>
      <c r="D523" s="124"/>
      <c r="E523" s="125"/>
      <c r="F523" s="472"/>
      <c r="G523" s="487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</row>
    <row r="524" spans="1:109" ht="12.75">
      <c r="A524" s="124"/>
      <c r="B524" s="124"/>
      <c r="D524" s="124"/>
      <c r="E524" s="125"/>
      <c r="F524" s="472"/>
      <c r="G524" s="487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</row>
    <row r="525" spans="1:109" ht="12.75">
      <c r="A525" s="124"/>
      <c r="B525" s="124"/>
      <c r="D525" s="124"/>
      <c r="E525" s="125"/>
      <c r="F525" s="472"/>
      <c r="G525" s="487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</row>
    <row r="526" spans="1:109" ht="12.75">
      <c r="A526" s="124"/>
      <c r="B526" s="124"/>
      <c r="D526" s="124"/>
      <c r="E526" s="125"/>
      <c r="F526" s="472"/>
      <c r="G526" s="487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</row>
    <row r="527" spans="1:109" ht="12.75">
      <c r="A527" s="124"/>
      <c r="B527" s="124"/>
      <c r="D527" s="124"/>
      <c r="E527" s="125"/>
      <c r="F527" s="472"/>
      <c r="G527" s="487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</row>
    <row r="528" spans="1:109" ht="12.75">
      <c r="A528" s="124"/>
      <c r="B528" s="124"/>
      <c r="D528" s="124"/>
      <c r="E528" s="125"/>
      <c r="F528" s="472"/>
      <c r="G528" s="487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</row>
    <row r="529" spans="1:109" ht="12.75">
      <c r="A529" s="124"/>
      <c r="B529" s="124"/>
      <c r="D529" s="124"/>
      <c r="E529" s="125"/>
      <c r="F529" s="472"/>
      <c r="G529" s="487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</row>
    <row r="530" spans="1:109" ht="12.75">
      <c r="A530" s="124"/>
      <c r="B530" s="124"/>
      <c r="D530" s="124"/>
      <c r="E530" s="125"/>
      <c r="F530" s="472"/>
      <c r="G530" s="487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</row>
    <row r="531" spans="1:109" ht="12.75">
      <c r="A531" s="124"/>
      <c r="B531" s="124"/>
      <c r="D531" s="124"/>
      <c r="E531" s="125"/>
      <c r="F531" s="472"/>
      <c r="G531" s="487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</row>
    <row r="532" spans="1:109" ht="12.75">
      <c r="A532" s="124"/>
      <c r="B532" s="124"/>
      <c r="D532" s="124"/>
      <c r="E532" s="125"/>
      <c r="F532" s="472"/>
      <c r="G532" s="487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</row>
    <row r="533" spans="1:109" ht="12.75">
      <c r="A533" s="124"/>
      <c r="B533" s="124"/>
      <c r="D533" s="124"/>
      <c r="E533" s="125"/>
      <c r="F533" s="472"/>
      <c r="G533" s="487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</row>
    <row r="534" spans="1:109" ht="12.75">
      <c r="A534" s="124"/>
      <c r="B534" s="124"/>
      <c r="D534" s="124"/>
      <c r="E534" s="125"/>
      <c r="F534" s="472"/>
      <c r="G534" s="487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</row>
    <row r="535" spans="1:109" ht="12.75">
      <c r="A535" s="124"/>
      <c r="B535" s="124"/>
      <c r="D535" s="124"/>
      <c r="E535" s="125"/>
      <c r="F535" s="472"/>
      <c r="G535" s="487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</row>
    <row r="536" spans="1:109" ht="12.75">
      <c r="A536" s="124"/>
      <c r="B536" s="124"/>
      <c r="D536" s="124"/>
      <c r="E536" s="125"/>
      <c r="F536" s="472"/>
      <c r="G536" s="487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</row>
    <row r="537" spans="1:109" ht="12.75">
      <c r="A537" s="124"/>
      <c r="B537" s="124"/>
      <c r="D537" s="124"/>
      <c r="E537" s="125"/>
      <c r="F537" s="472"/>
      <c r="G537" s="487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</row>
    <row r="538" spans="1:109" ht="12.75">
      <c r="A538" s="124"/>
      <c r="B538" s="124"/>
      <c r="D538" s="124"/>
      <c r="E538" s="125"/>
      <c r="F538" s="472"/>
      <c r="G538" s="487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</row>
    <row r="539" spans="1:109" ht="12.75">
      <c r="A539" s="124"/>
      <c r="B539" s="124"/>
      <c r="D539" s="124"/>
      <c r="E539" s="125"/>
      <c r="F539" s="472"/>
      <c r="G539" s="487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</row>
    <row r="540" spans="1:109" ht="12.75">
      <c r="A540" s="124"/>
      <c r="B540" s="124"/>
      <c r="D540" s="124"/>
      <c r="E540" s="125"/>
      <c r="F540" s="472"/>
      <c r="G540" s="487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</row>
    <row r="541" spans="1:109" ht="12.75">
      <c r="A541" s="124"/>
      <c r="B541" s="124"/>
      <c r="D541" s="124"/>
      <c r="E541" s="125"/>
      <c r="F541" s="472"/>
      <c r="G541" s="487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</row>
    <row r="542" spans="1:109" ht="12.75">
      <c r="A542" s="124"/>
      <c r="B542" s="124"/>
      <c r="D542" s="124"/>
      <c r="E542" s="125"/>
      <c r="F542" s="472"/>
      <c r="G542" s="487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</row>
    <row r="543" spans="1:109" ht="12.75">
      <c r="A543" s="124"/>
      <c r="B543" s="124"/>
      <c r="D543" s="124"/>
      <c r="E543" s="125"/>
      <c r="F543" s="472"/>
      <c r="G543" s="487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</row>
    <row r="544" spans="1:109" ht="12.75">
      <c r="A544" s="124"/>
      <c r="B544" s="124"/>
      <c r="D544" s="124"/>
      <c r="E544" s="125"/>
      <c r="F544" s="472"/>
      <c r="G544" s="487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</row>
    <row r="545" spans="1:109" ht="12.75">
      <c r="A545" s="124"/>
      <c r="B545" s="124"/>
      <c r="D545" s="124"/>
      <c r="E545" s="125"/>
      <c r="F545" s="472"/>
      <c r="G545" s="487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</row>
    <row r="546" spans="1:109" ht="12.75">
      <c r="A546" s="124"/>
      <c r="B546" s="124"/>
      <c r="D546" s="124"/>
      <c r="E546" s="125"/>
      <c r="F546" s="472"/>
      <c r="G546" s="487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</row>
    <row r="547" spans="1:109" ht="12.75">
      <c r="A547" s="124"/>
      <c r="B547" s="124"/>
      <c r="D547" s="124"/>
      <c r="E547" s="125"/>
      <c r="F547" s="472"/>
      <c r="G547" s="487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</row>
    <row r="548" spans="1:109" ht="12.75">
      <c r="A548" s="124"/>
      <c r="B548" s="124"/>
      <c r="D548" s="124"/>
      <c r="E548" s="125"/>
      <c r="F548" s="472"/>
      <c r="G548" s="487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</row>
    <row r="549" spans="1:109" ht="12.75">
      <c r="A549" s="124"/>
      <c r="B549" s="124"/>
      <c r="D549" s="124"/>
      <c r="E549" s="125"/>
      <c r="F549" s="472"/>
      <c r="G549" s="487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</row>
    <row r="550" spans="1:109" ht="12.75">
      <c r="A550" s="124"/>
      <c r="B550" s="124"/>
      <c r="D550" s="124"/>
      <c r="E550" s="125"/>
      <c r="F550" s="472"/>
      <c r="G550" s="487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</row>
    <row r="551" spans="1:109" ht="12.75">
      <c r="A551" s="124"/>
      <c r="B551" s="124"/>
      <c r="D551" s="124"/>
      <c r="E551" s="125"/>
      <c r="F551" s="472"/>
      <c r="G551" s="487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</row>
    <row r="552" spans="1:109" ht="12.75">
      <c r="A552" s="124"/>
      <c r="B552" s="124"/>
      <c r="D552" s="124"/>
      <c r="E552" s="125"/>
      <c r="F552" s="472"/>
      <c r="G552" s="487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</row>
    <row r="553" spans="1:109" ht="12.75">
      <c r="A553" s="124"/>
      <c r="B553" s="124"/>
      <c r="D553" s="124"/>
      <c r="E553" s="125"/>
      <c r="F553" s="472"/>
      <c r="G553" s="487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</row>
    <row r="554" spans="1:109" ht="12.75">
      <c r="A554" s="124"/>
      <c r="B554" s="124"/>
      <c r="D554" s="124"/>
      <c r="E554" s="125"/>
      <c r="F554" s="472"/>
      <c r="G554" s="487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</row>
    <row r="555" spans="1:109" ht="12.75">
      <c r="A555" s="124"/>
      <c r="B555" s="124"/>
      <c r="D555" s="124"/>
      <c r="E555" s="125"/>
      <c r="F555" s="472"/>
      <c r="G555" s="487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</row>
    <row r="556" spans="1:109" ht="12.75">
      <c r="A556" s="124"/>
      <c r="B556" s="124"/>
      <c r="D556" s="124"/>
      <c r="E556" s="125"/>
      <c r="F556" s="472"/>
      <c r="G556" s="487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</row>
    <row r="557" spans="1:109" ht="12.75">
      <c r="A557" s="124"/>
      <c r="B557" s="124"/>
      <c r="D557" s="124"/>
      <c r="E557" s="125"/>
      <c r="F557" s="472"/>
      <c r="G557" s="487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</row>
    <row r="558" spans="1:109" ht="12.75">
      <c r="A558" s="124"/>
      <c r="B558" s="124"/>
      <c r="D558" s="124"/>
      <c r="E558" s="125"/>
      <c r="F558" s="472"/>
      <c r="G558" s="487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</row>
    <row r="559" spans="1:109" ht="12.75">
      <c r="A559" s="124"/>
      <c r="B559" s="124"/>
      <c r="D559" s="124"/>
      <c r="E559" s="125"/>
      <c r="F559" s="472"/>
      <c r="G559" s="487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</row>
    <row r="560" spans="1:109" ht="12.75">
      <c r="A560" s="124"/>
      <c r="B560" s="124"/>
      <c r="D560" s="124"/>
      <c r="E560" s="125"/>
      <c r="F560" s="472"/>
      <c r="G560" s="487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</row>
    <row r="561" spans="1:109" ht="12.75">
      <c r="A561" s="124"/>
      <c r="B561" s="124"/>
      <c r="D561" s="124"/>
      <c r="E561" s="125"/>
      <c r="F561" s="472"/>
      <c r="G561" s="487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</row>
    <row r="562" spans="1:109" ht="12.75">
      <c r="A562" s="124"/>
      <c r="B562" s="124"/>
      <c r="D562" s="124"/>
      <c r="E562" s="125"/>
      <c r="F562" s="472"/>
      <c r="G562" s="487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</row>
    <row r="563" spans="1:109" ht="12.75">
      <c r="A563" s="124"/>
      <c r="B563" s="124"/>
      <c r="D563" s="124"/>
      <c r="E563" s="125"/>
      <c r="F563" s="472"/>
      <c r="G563" s="487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</row>
    <row r="564" spans="1:109" ht="12.75">
      <c r="A564" s="124"/>
      <c r="B564" s="124"/>
      <c r="D564" s="124"/>
      <c r="E564" s="125"/>
      <c r="F564" s="472"/>
      <c r="G564" s="487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</row>
    <row r="565" spans="1:109" ht="12.75">
      <c r="A565" s="124"/>
      <c r="B565" s="124"/>
      <c r="D565" s="124"/>
      <c r="E565" s="125"/>
      <c r="F565" s="472"/>
      <c r="G565" s="487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</row>
    <row r="566" spans="1:109" ht="12.75">
      <c r="A566" s="124"/>
      <c r="B566" s="124"/>
      <c r="D566" s="124"/>
      <c r="E566" s="125"/>
      <c r="F566" s="472"/>
      <c r="G566" s="487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</row>
    <row r="567" spans="1:109" ht="12.75">
      <c r="A567" s="124"/>
      <c r="B567" s="124"/>
      <c r="D567" s="124"/>
      <c r="E567" s="125"/>
      <c r="F567" s="472"/>
      <c r="G567" s="487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</row>
    <row r="568" spans="1:109" ht="12.75">
      <c r="A568" s="124"/>
      <c r="B568" s="124"/>
      <c r="D568" s="124"/>
      <c r="E568" s="125"/>
      <c r="F568" s="472"/>
      <c r="G568" s="487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</row>
    <row r="569" spans="1:109" ht="12.75">
      <c r="A569" s="124"/>
      <c r="B569" s="124"/>
      <c r="D569" s="124"/>
      <c r="E569" s="125"/>
      <c r="F569" s="472"/>
      <c r="G569" s="487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</row>
    <row r="570" spans="1:109" ht="12.75">
      <c r="A570" s="124"/>
      <c r="B570" s="124"/>
      <c r="D570" s="124"/>
      <c r="E570" s="125"/>
      <c r="F570" s="472"/>
      <c r="G570" s="487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</row>
    <row r="571" spans="1:109" ht="12.75">
      <c r="A571" s="124"/>
      <c r="B571" s="124"/>
      <c r="D571" s="124"/>
      <c r="E571" s="125"/>
      <c r="F571" s="472"/>
      <c r="G571" s="487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</row>
    <row r="572" spans="1:109" ht="12.75">
      <c r="A572" s="124"/>
      <c r="B572" s="124"/>
      <c r="D572" s="124"/>
      <c r="E572" s="125"/>
      <c r="F572" s="472"/>
      <c r="G572" s="487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</row>
    <row r="573" spans="1:109" ht="12.75">
      <c r="A573" s="124"/>
      <c r="B573" s="124"/>
      <c r="D573" s="124"/>
      <c r="E573" s="125"/>
      <c r="F573" s="472"/>
      <c r="G573" s="487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</row>
    <row r="574" spans="1:109" ht="12.75">
      <c r="A574" s="124"/>
      <c r="B574" s="124"/>
      <c r="D574" s="124"/>
      <c r="E574" s="125"/>
      <c r="F574" s="472"/>
      <c r="G574" s="487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</row>
    <row r="575" spans="1:109" ht="12.75">
      <c r="A575" s="124"/>
      <c r="B575" s="124"/>
      <c r="D575" s="124"/>
      <c r="E575" s="125"/>
      <c r="F575" s="472"/>
      <c r="G575" s="487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</row>
    <row r="576" spans="1:109" ht="12.75">
      <c r="A576" s="124"/>
      <c r="B576" s="124"/>
      <c r="D576" s="124"/>
      <c r="E576" s="125"/>
      <c r="F576" s="472"/>
      <c r="G576" s="487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</row>
    <row r="577" spans="1:109" ht="12.75">
      <c r="A577" s="124"/>
      <c r="B577" s="124"/>
      <c r="D577" s="124"/>
      <c r="E577" s="125"/>
      <c r="F577" s="472"/>
      <c r="G577" s="487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</row>
    <row r="578" spans="1:109" ht="12.75">
      <c r="A578" s="124"/>
      <c r="B578" s="124"/>
      <c r="D578" s="124"/>
      <c r="E578" s="125"/>
      <c r="F578" s="472"/>
      <c r="G578" s="487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</row>
    <row r="579" spans="1:109" ht="12.75">
      <c r="A579" s="124"/>
      <c r="B579" s="124"/>
      <c r="D579" s="124"/>
      <c r="E579" s="125"/>
      <c r="F579" s="472"/>
      <c r="G579" s="487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</row>
    <row r="580" spans="1:109" ht="12.75">
      <c r="A580" s="124"/>
      <c r="B580" s="124"/>
      <c r="D580" s="124"/>
      <c r="E580" s="125"/>
      <c r="F580" s="472"/>
      <c r="G580" s="487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</row>
    <row r="581" spans="1:109" ht="12.75">
      <c r="A581" s="124"/>
      <c r="B581" s="124"/>
      <c r="D581" s="124"/>
      <c r="E581" s="125"/>
      <c r="F581" s="472"/>
      <c r="G581" s="487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</row>
    <row r="582" spans="1:109" ht="12.75">
      <c r="A582" s="124"/>
      <c r="B582" s="124"/>
      <c r="D582" s="124"/>
      <c r="E582" s="125"/>
      <c r="F582" s="472"/>
      <c r="G582" s="487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</row>
    <row r="583" spans="1:109" ht="12.75">
      <c r="A583" s="124"/>
      <c r="B583" s="124"/>
      <c r="D583" s="124"/>
      <c r="E583" s="125"/>
      <c r="F583" s="472"/>
      <c r="G583" s="487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</row>
    <row r="584" spans="1:109" ht="12.75">
      <c r="A584" s="124"/>
      <c r="B584" s="124"/>
      <c r="D584" s="124"/>
      <c r="E584" s="125"/>
      <c r="F584" s="472"/>
      <c r="G584" s="487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</row>
    <row r="585" spans="1:109" ht="12.75">
      <c r="A585" s="124"/>
      <c r="B585" s="124"/>
      <c r="D585" s="124"/>
      <c r="E585" s="125"/>
      <c r="F585" s="472"/>
      <c r="G585" s="487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</row>
    <row r="586" spans="1:109" ht="12.75">
      <c r="A586" s="124"/>
      <c r="B586" s="124"/>
      <c r="D586" s="124"/>
      <c r="E586" s="125"/>
      <c r="F586" s="472"/>
      <c r="G586" s="487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</row>
    <row r="587" spans="1:109" ht="12.75">
      <c r="A587" s="124"/>
      <c r="B587" s="124"/>
      <c r="D587" s="124"/>
      <c r="E587" s="125"/>
      <c r="F587" s="472"/>
      <c r="G587" s="487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</row>
    <row r="588" spans="1:109" ht="12.75">
      <c r="A588" s="124"/>
      <c r="B588" s="124"/>
      <c r="D588" s="124"/>
      <c r="E588" s="125"/>
      <c r="F588" s="472"/>
      <c r="G588" s="487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</row>
    <row r="589" spans="1:109" ht="12.75">
      <c r="A589" s="124"/>
      <c r="B589" s="124"/>
      <c r="D589" s="124"/>
      <c r="E589" s="125"/>
      <c r="F589" s="472"/>
      <c r="G589" s="487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</row>
    <row r="590" spans="1:109" ht="12.75">
      <c r="A590" s="124"/>
      <c r="B590" s="124"/>
      <c r="D590" s="124"/>
      <c r="E590" s="125"/>
      <c r="F590" s="472"/>
      <c r="G590" s="487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</row>
    <row r="591" spans="1:109" ht="12.75">
      <c r="A591" s="124"/>
      <c r="B591" s="124"/>
      <c r="D591" s="124"/>
      <c r="E591" s="125"/>
      <c r="F591" s="472"/>
      <c r="G591" s="487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</row>
    <row r="592" spans="1:109" ht="12.75">
      <c r="A592" s="124"/>
      <c r="B592" s="124"/>
      <c r="D592" s="124"/>
      <c r="E592" s="125"/>
      <c r="F592" s="472"/>
      <c r="G592" s="487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</row>
    <row r="593" spans="1:109" ht="12.75">
      <c r="A593" s="124"/>
      <c r="B593" s="124"/>
      <c r="D593" s="124"/>
      <c r="E593" s="125"/>
      <c r="F593" s="472"/>
      <c r="G593" s="487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</row>
    <row r="594" spans="1:109" ht="12.75">
      <c r="A594" s="124"/>
      <c r="B594" s="124"/>
      <c r="D594" s="124"/>
      <c r="E594" s="125"/>
      <c r="F594" s="472"/>
      <c r="G594" s="487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</row>
    <row r="595" spans="1:109" ht="12.75">
      <c r="A595" s="124"/>
      <c r="B595" s="124"/>
      <c r="D595" s="124"/>
      <c r="E595" s="125"/>
      <c r="F595" s="472"/>
      <c r="G595" s="487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</row>
    <row r="596" spans="1:109" ht="12.75">
      <c r="A596" s="124"/>
      <c r="B596" s="124"/>
      <c r="D596" s="124"/>
      <c r="E596" s="125"/>
      <c r="F596" s="472"/>
      <c r="G596" s="487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</row>
    <row r="597" spans="1:109" ht="12.75">
      <c r="A597" s="124"/>
      <c r="B597" s="124"/>
      <c r="D597" s="124"/>
      <c r="E597" s="125"/>
      <c r="F597" s="472"/>
      <c r="G597" s="487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</row>
    <row r="598" spans="1:109" ht="12.75">
      <c r="A598" s="124"/>
      <c r="B598" s="124"/>
      <c r="D598" s="124"/>
      <c r="E598" s="125"/>
      <c r="F598" s="472"/>
      <c r="G598" s="487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</row>
    <row r="599" spans="1:109" ht="12.75">
      <c r="A599" s="124"/>
      <c r="B599" s="124"/>
      <c r="D599" s="124"/>
      <c r="E599" s="125"/>
      <c r="F599" s="472"/>
      <c r="G599" s="487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</row>
    <row r="600" spans="1:109" ht="12.75">
      <c r="A600" s="124"/>
      <c r="B600" s="124"/>
      <c r="D600" s="124"/>
      <c r="E600" s="125"/>
      <c r="F600" s="472"/>
      <c r="G600" s="487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</row>
    <row r="601" spans="1:109" ht="12.75">
      <c r="A601" s="124"/>
      <c r="B601" s="124"/>
      <c r="D601" s="124"/>
      <c r="E601" s="125"/>
      <c r="F601" s="472"/>
      <c r="G601" s="487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</row>
    <row r="602" spans="1:109" ht="12.75">
      <c r="A602" s="124"/>
      <c r="B602" s="124"/>
      <c r="D602" s="124"/>
      <c r="E602" s="125"/>
      <c r="F602" s="472"/>
      <c r="G602" s="487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</row>
    <row r="603" spans="1:109" ht="12.75">
      <c r="A603" s="124"/>
      <c r="B603" s="124"/>
      <c r="D603" s="124"/>
      <c r="E603" s="125"/>
      <c r="F603" s="472"/>
      <c r="G603" s="487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</row>
    <row r="604" spans="1:109" ht="12.75">
      <c r="A604" s="124"/>
      <c r="B604" s="124"/>
      <c r="D604" s="124"/>
      <c r="E604" s="125"/>
      <c r="F604" s="472"/>
      <c r="G604" s="487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</row>
    <row r="605" spans="1:109" ht="12.75">
      <c r="A605" s="124"/>
      <c r="B605" s="124"/>
      <c r="D605" s="124"/>
      <c r="E605" s="125"/>
      <c r="F605" s="472"/>
      <c r="G605" s="487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</row>
    <row r="606" spans="1:109" ht="12.75">
      <c r="A606" s="124"/>
      <c r="B606" s="124"/>
      <c r="D606" s="124"/>
      <c r="E606" s="125"/>
      <c r="F606" s="472"/>
      <c r="G606" s="487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</row>
    <row r="607" spans="1:109" ht="12.75">
      <c r="A607" s="124"/>
      <c r="B607" s="124"/>
      <c r="D607" s="124"/>
      <c r="E607" s="125"/>
      <c r="F607" s="472"/>
      <c r="G607" s="487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</row>
    <row r="608" spans="1:109" ht="12.75">
      <c r="A608" s="124"/>
      <c r="B608" s="124"/>
      <c r="D608" s="124"/>
      <c r="E608" s="125"/>
      <c r="F608" s="472"/>
      <c r="G608" s="487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</row>
    <row r="609" spans="1:109" ht="12.75">
      <c r="A609" s="124"/>
      <c r="B609" s="124"/>
      <c r="D609" s="124"/>
      <c r="E609" s="125"/>
      <c r="F609" s="472"/>
      <c r="G609" s="487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</row>
    <row r="610" spans="1:109" ht="12.75">
      <c r="A610" s="124"/>
      <c r="B610" s="124"/>
      <c r="D610" s="124"/>
      <c r="E610" s="125"/>
      <c r="F610" s="472"/>
      <c r="G610" s="487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</row>
    <row r="611" spans="1:109" ht="12.75">
      <c r="A611" s="124"/>
      <c r="B611" s="124"/>
      <c r="D611" s="124"/>
      <c r="E611" s="125"/>
      <c r="F611" s="472"/>
      <c r="G611" s="487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</row>
    <row r="612" spans="1:109" ht="12.75">
      <c r="A612" s="124"/>
      <c r="B612" s="124"/>
      <c r="D612" s="124"/>
      <c r="E612" s="125"/>
      <c r="F612" s="472"/>
      <c r="G612" s="487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</row>
    <row r="613" spans="1:109" ht="12.75">
      <c r="A613" s="124"/>
      <c r="B613" s="124"/>
      <c r="D613" s="124"/>
      <c r="E613" s="125"/>
      <c r="F613" s="472"/>
      <c r="G613" s="487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</row>
    <row r="614" spans="1:109" ht="12.75">
      <c r="A614" s="124"/>
      <c r="B614" s="124"/>
      <c r="D614" s="124"/>
      <c r="E614" s="125"/>
      <c r="F614" s="472"/>
      <c r="G614" s="487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</row>
    <row r="615" spans="1:109" ht="12.75">
      <c r="A615" s="124"/>
      <c r="B615" s="124"/>
      <c r="D615" s="124"/>
      <c r="E615" s="125"/>
      <c r="F615" s="472"/>
      <c r="G615" s="487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</row>
    <row r="616" spans="1:109" ht="12.75">
      <c r="A616" s="124"/>
      <c r="B616" s="124"/>
      <c r="D616" s="124"/>
      <c r="E616" s="125"/>
      <c r="F616" s="472"/>
      <c r="G616" s="487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</row>
    <row r="617" spans="1:109" ht="12.75">
      <c r="A617" s="124"/>
      <c r="B617" s="124"/>
      <c r="D617" s="124"/>
      <c r="E617" s="125"/>
      <c r="F617" s="472"/>
      <c r="G617" s="487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</row>
    <row r="618" spans="1:109" ht="12.75">
      <c r="A618" s="124"/>
      <c r="B618" s="124"/>
      <c r="D618" s="124"/>
      <c r="E618" s="125"/>
      <c r="F618" s="472"/>
      <c r="G618" s="487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</row>
    <row r="619" spans="1:109" ht="12.75">
      <c r="A619" s="124"/>
      <c r="B619" s="124"/>
      <c r="D619" s="124"/>
      <c r="E619" s="125"/>
      <c r="F619" s="472"/>
      <c r="G619" s="487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</row>
    <row r="620" spans="1:109" ht="12.75">
      <c r="A620" s="124"/>
      <c r="B620" s="124"/>
      <c r="D620" s="124"/>
      <c r="E620" s="125"/>
      <c r="F620" s="472"/>
      <c r="G620" s="487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</row>
    <row r="621" spans="1:109" ht="12.75">
      <c r="A621" s="124"/>
      <c r="B621" s="124"/>
      <c r="D621" s="124"/>
      <c r="E621" s="125"/>
      <c r="F621" s="472"/>
      <c r="G621" s="487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</row>
    <row r="622" spans="1:109" ht="12.75">
      <c r="A622" s="124"/>
      <c r="B622" s="124"/>
      <c r="D622" s="124"/>
      <c r="E622" s="125"/>
      <c r="F622" s="472"/>
      <c r="G622" s="487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</row>
    <row r="623" spans="1:109" ht="12.75">
      <c r="A623" s="124"/>
      <c r="B623" s="124"/>
      <c r="D623" s="124"/>
      <c r="E623" s="125"/>
      <c r="F623" s="472"/>
      <c r="G623" s="487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</row>
    <row r="624" spans="1:109" ht="12.75">
      <c r="A624" s="124"/>
      <c r="B624" s="124"/>
      <c r="D624" s="124"/>
      <c r="E624" s="125"/>
      <c r="F624" s="472"/>
      <c r="G624" s="487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</row>
    <row r="625" spans="1:109" ht="12.75">
      <c r="A625" s="124"/>
      <c r="B625" s="124"/>
      <c r="D625" s="124"/>
      <c r="E625" s="125"/>
      <c r="F625" s="472"/>
      <c r="G625" s="487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</row>
    <row r="626" spans="1:109" ht="12.75">
      <c r="A626" s="124"/>
      <c r="B626" s="124"/>
      <c r="D626" s="124"/>
      <c r="E626" s="125"/>
      <c r="F626" s="472"/>
      <c r="G626" s="487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</row>
    <row r="627" spans="1:109" ht="12.75">
      <c r="A627" s="124"/>
      <c r="B627" s="124"/>
      <c r="D627" s="124"/>
      <c r="E627" s="125"/>
      <c r="F627" s="472"/>
      <c r="G627" s="487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</row>
    <row r="628" spans="1:109" ht="12.75">
      <c r="A628" s="124"/>
      <c r="B628" s="124"/>
      <c r="D628" s="124"/>
      <c r="E628" s="125"/>
      <c r="F628" s="472"/>
      <c r="G628" s="487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</row>
    <row r="629" spans="1:109" ht="12.75">
      <c r="A629" s="124"/>
      <c r="B629" s="124"/>
      <c r="D629" s="124"/>
      <c r="E629" s="125"/>
      <c r="F629" s="472"/>
      <c r="G629" s="487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</row>
    <row r="630" spans="1:109" ht="12.75">
      <c r="A630" s="124"/>
      <c r="B630" s="124"/>
      <c r="D630" s="124"/>
      <c r="E630" s="125"/>
      <c r="F630" s="472"/>
      <c r="G630" s="487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</row>
    <row r="631" spans="1:109" ht="12.75">
      <c r="A631" s="124"/>
      <c r="B631" s="124"/>
      <c r="D631" s="124"/>
      <c r="E631" s="125"/>
      <c r="F631" s="472"/>
      <c r="G631" s="487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</row>
    <row r="632" spans="1:109" ht="12.75">
      <c r="A632" s="124"/>
      <c r="B632" s="124"/>
      <c r="D632" s="124"/>
      <c r="E632" s="125"/>
      <c r="F632" s="472"/>
      <c r="G632" s="487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</row>
    <row r="633" spans="1:109" ht="12.75">
      <c r="A633" s="124"/>
      <c r="B633" s="124"/>
      <c r="D633" s="124"/>
      <c r="E633" s="125"/>
      <c r="F633" s="472"/>
      <c r="G633" s="487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</row>
    <row r="634" spans="1:109" ht="12.75">
      <c r="A634" s="124"/>
      <c r="B634" s="124"/>
      <c r="D634" s="124"/>
      <c r="E634" s="125"/>
      <c r="F634" s="472"/>
      <c r="G634" s="487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</row>
    <row r="635" spans="1:109" ht="12.75">
      <c r="A635" s="124"/>
      <c r="B635" s="124"/>
      <c r="D635" s="124"/>
      <c r="E635" s="125"/>
      <c r="F635" s="472"/>
      <c r="G635" s="487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</row>
    <row r="636" spans="1:109" ht="12.75">
      <c r="A636" s="124"/>
      <c r="B636" s="124"/>
      <c r="D636" s="124"/>
      <c r="E636" s="125"/>
      <c r="F636" s="472"/>
      <c r="G636" s="487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</row>
    <row r="637" spans="1:109" ht="12.75">
      <c r="A637" s="124"/>
      <c r="B637" s="124"/>
      <c r="D637" s="124"/>
      <c r="E637" s="125"/>
      <c r="F637" s="472"/>
      <c r="G637" s="487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</row>
    <row r="638" spans="1:109" ht="12.75">
      <c r="A638" s="124"/>
      <c r="B638" s="124"/>
      <c r="D638" s="124"/>
      <c r="E638" s="125"/>
      <c r="F638" s="472"/>
      <c r="G638" s="487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</row>
    <row r="639" spans="1:109" ht="12.75">
      <c r="A639" s="124"/>
      <c r="B639" s="124"/>
      <c r="D639" s="124"/>
      <c r="E639" s="125"/>
      <c r="F639" s="472"/>
      <c r="G639" s="487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</row>
    <row r="640" spans="1:109" ht="12.75">
      <c r="A640" s="124"/>
      <c r="B640" s="124"/>
      <c r="D640" s="124"/>
      <c r="E640" s="125"/>
      <c r="F640" s="472"/>
      <c r="G640" s="487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</row>
    <row r="641" spans="1:109" ht="12.75">
      <c r="A641" s="124"/>
      <c r="B641" s="124"/>
      <c r="D641" s="124"/>
      <c r="E641" s="125"/>
      <c r="F641" s="472"/>
      <c r="G641" s="487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</row>
    <row r="642" spans="1:109" ht="12.75">
      <c r="A642" s="124"/>
      <c r="B642" s="124"/>
      <c r="D642" s="124"/>
      <c r="E642" s="125"/>
      <c r="F642" s="472"/>
      <c r="G642" s="487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</row>
    <row r="643" spans="1:109" ht="12.75">
      <c r="A643" s="124"/>
      <c r="B643" s="124"/>
      <c r="D643" s="124"/>
      <c r="E643" s="125"/>
      <c r="F643" s="472"/>
      <c r="G643" s="487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</row>
    <row r="644" spans="1:109" ht="12.75">
      <c r="A644" s="124"/>
      <c r="B644" s="124"/>
      <c r="D644" s="124"/>
      <c r="E644" s="125"/>
      <c r="F644" s="472"/>
      <c r="G644" s="487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</row>
    <row r="645" spans="1:109" ht="12.75">
      <c r="A645" s="124"/>
      <c r="B645" s="124"/>
      <c r="D645" s="124"/>
      <c r="E645" s="125"/>
      <c r="F645" s="472"/>
      <c r="G645" s="487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</row>
    <row r="646" spans="1:109" ht="12.75">
      <c r="A646" s="124"/>
      <c r="B646" s="124"/>
      <c r="D646" s="124"/>
      <c r="E646" s="125"/>
      <c r="F646" s="472"/>
      <c r="G646" s="487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</row>
    <row r="647" spans="1:109" ht="12.75">
      <c r="A647" s="124"/>
      <c r="B647" s="124"/>
      <c r="D647" s="124"/>
      <c r="E647" s="125"/>
      <c r="F647" s="472"/>
      <c r="G647" s="487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</row>
    <row r="648" spans="1:109" ht="12.75">
      <c r="A648" s="124"/>
      <c r="B648" s="124"/>
      <c r="D648" s="124"/>
      <c r="E648" s="125"/>
      <c r="F648" s="472"/>
      <c r="G648" s="487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</row>
    <row r="649" spans="1:109" ht="12.75">
      <c r="A649" s="124"/>
      <c r="B649" s="124"/>
      <c r="D649" s="124"/>
      <c r="E649" s="125"/>
      <c r="F649" s="472"/>
      <c r="G649" s="487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</row>
    <row r="650" spans="1:109" ht="12.75">
      <c r="A650" s="124"/>
      <c r="B650" s="124"/>
      <c r="D650" s="124"/>
      <c r="E650" s="125"/>
      <c r="F650" s="472"/>
      <c r="G650" s="487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</row>
    <row r="651" spans="1:109" ht="12.75">
      <c r="A651" s="124"/>
      <c r="B651" s="124"/>
      <c r="D651" s="124"/>
      <c r="E651" s="125"/>
      <c r="F651" s="472"/>
      <c r="G651" s="487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</row>
    <row r="652" spans="1:109" ht="12.75">
      <c r="A652" s="124"/>
      <c r="B652" s="124"/>
      <c r="D652" s="124"/>
      <c r="E652" s="125"/>
      <c r="F652" s="472"/>
      <c r="G652" s="487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</row>
    <row r="653" spans="1:109" ht="12.75">
      <c r="A653" s="124"/>
      <c r="B653" s="124"/>
      <c r="D653" s="124"/>
      <c r="E653" s="125"/>
      <c r="F653" s="472"/>
      <c r="G653" s="487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</row>
    <row r="654" spans="1:109" ht="12.75">
      <c r="A654" s="124"/>
      <c r="B654" s="124"/>
      <c r="D654" s="124"/>
      <c r="E654" s="125"/>
      <c r="F654" s="472"/>
      <c r="G654" s="487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</row>
    <row r="655" spans="1:109" ht="12.75">
      <c r="A655" s="124"/>
      <c r="B655" s="124"/>
      <c r="D655" s="124"/>
      <c r="E655" s="125"/>
      <c r="F655" s="472"/>
      <c r="G655" s="487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</row>
    <row r="656" spans="1:109" ht="12.75">
      <c r="A656" s="124"/>
      <c r="B656" s="124"/>
      <c r="D656" s="124"/>
      <c r="E656" s="125"/>
      <c r="F656" s="472"/>
      <c r="G656" s="487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</row>
    <row r="657" spans="1:109" ht="12.75">
      <c r="A657" s="124"/>
      <c r="B657" s="124"/>
      <c r="D657" s="124"/>
      <c r="E657" s="125"/>
      <c r="F657" s="472"/>
      <c r="G657" s="487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</row>
    <row r="658" spans="1:109" ht="12.75">
      <c r="A658" s="124"/>
      <c r="B658" s="124"/>
      <c r="D658" s="124"/>
      <c r="E658" s="125"/>
      <c r="F658" s="472"/>
      <c r="G658" s="487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</row>
    <row r="659" spans="1:109" ht="12.75">
      <c r="A659" s="124"/>
      <c r="B659" s="124"/>
      <c r="D659" s="124"/>
      <c r="E659" s="125"/>
      <c r="F659" s="472"/>
      <c r="G659" s="487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</row>
    <row r="660" spans="1:109" ht="12.75">
      <c r="A660" s="124"/>
      <c r="B660" s="124"/>
      <c r="D660" s="124"/>
      <c r="E660" s="125"/>
      <c r="F660" s="472"/>
      <c r="G660" s="487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</row>
    <row r="661" spans="1:109" ht="12.75">
      <c r="A661" s="124"/>
      <c r="B661" s="124"/>
      <c r="D661" s="124"/>
      <c r="E661" s="125"/>
      <c r="F661" s="472"/>
      <c r="G661" s="487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</row>
    <row r="662" spans="1:109" ht="12.75">
      <c r="A662" s="124"/>
      <c r="B662" s="124"/>
      <c r="D662" s="124"/>
      <c r="E662" s="125"/>
      <c r="F662" s="472"/>
      <c r="G662" s="487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</row>
    <row r="663" spans="1:109" ht="12.75">
      <c r="A663" s="124"/>
      <c r="B663" s="124"/>
      <c r="D663" s="124"/>
      <c r="E663" s="125"/>
      <c r="F663" s="472"/>
      <c r="G663" s="487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</row>
    <row r="664" spans="1:109" ht="12.75">
      <c r="A664" s="124"/>
      <c r="B664" s="124"/>
      <c r="D664" s="124"/>
      <c r="E664" s="125"/>
      <c r="F664" s="472"/>
      <c r="G664" s="487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</row>
    <row r="665" spans="1:109" ht="12.75">
      <c r="A665" s="124"/>
      <c r="B665" s="124"/>
      <c r="D665" s="124"/>
      <c r="E665" s="125"/>
      <c r="F665" s="472"/>
      <c r="G665" s="487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</row>
    <row r="666" spans="1:109" ht="12.75">
      <c r="A666" s="124"/>
      <c r="B666" s="124"/>
      <c r="D666" s="124"/>
      <c r="E666" s="125"/>
      <c r="F666" s="472"/>
      <c r="G666" s="487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</row>
    <row r="667" spans="1:109" ht="12.75">
      <c r="A667" s="124"/>
      <c r="B667" s="124"/>
      <c r="D667" s="124"/>
      <c r="E667" s="125"/>
      <c r="F667" s="472"/>
      <c r="G667" s="487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</row>
    <row r="668" spans="1:109" ht="12.75">
      <c r="A668" s="124"/>
      <c r="B668" s="124"/>
      <c r="D668" s="124"/>
      <c r="E668" s="125"/>
      <c r="F668" s="472"/>
      <c r="G668" s="487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</row>
    <row r="669" spans="1:109" ht="12.75">
      <c r="A669" s="124"/>
      <c r="B669" s="124"/>
      <c r="D669" s="124"/>
      <c r="E669" s="125"/>
      <c r="F669" s="472"/>
      <c r="G669" s="487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</row>
    <row r="670" spans="1:109" ht="12.75">
      <c r="A670" s="124"/>
      <c r="B670" s="124"/>
      <c r="D670" s="124"/>
      <c r="E670" s="125"/>
      <c r="F670" s="472"/>
      <c r="G670" s="487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</row>
    <row r="671" spans="1:109" ht="12.75">
      <c r="A671" s="124"/>
      <c r="B671" s="124"/>
      <c r="D671" s="124"/>
      <c r="E671" s="125"/>
      <c r="F671" s="472"/>
      <c r="G671" s="487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</row>
    <row r="672" spans="1:109" ht="12.75">
      <c r="A672" s="124"/>
      <c r="B672" s="124"/>
      <c r="D672" s="124"/>
      <c r="E672" s="125"/>
      <c r="F672" s="472"/>
      <c r="G672" s="487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</row>
    <row r="673" spans="1:109" ht="12.75">
      <c r="A673" s="124"/>
      <c r="B673" s="124"/>
      <c r="D673" s="124"/>
      <c r="E673" s="125"/>
      <c r="F673" s="472"/>
      <c r="G673" s="487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</row>
  </sheetData>
  <sheetProtection/>
  <mergeCells count="69">
    <mergeCell ref="G8:G9"/>
    <mergeCell ref="D48:E48"/>
    <mergeCell ref="D57:E57"/>
    <mergeCell ref="D60:E60"/>
    <mergeCell ref="D69:E69"/>
    <mergeCell ref="D62:E62"/>
    <mergeCell ref="D66:E66"/>
    <mergeCell ref="D54:E54"/>
    <mergeCell ref="D64:E64"/>
    <mergeCell ref="D61:E61"/>
    <mergeCell ref="D12:E12"/>
    <mergeCell ref="D15:E15"/>
    <mergeCell ref="D50:E50"/>
    <mergeCell ref="D31:E31"/>
    <mergeCell ref="D38:E38"/>
    <mergeCell ref="D19:E19"/>
    <mergeCell ref="D37:E37"/>
    <mergeCell ref="D40:E40"/>
    <mergeCell ref="D20:E20"/>
    <mergeCell ref="D36:E36"/>
    <mergeCell ref="D11:E11"/>
    <mergeCell ref="D49:E49"/>
    <mergeCell ref="D47:E47"/>
    <mergeCell ref="D43:E43"/>
    <mergeCell ref="D46:E46"/>
    <mergeCell ref="D8:E9"/>
    <mergeCell ref="D45:E45"/>
    <mergeCell ref="H8:H9"/>
    <mergeCell ref="D10:E10"/>
    <mergeCell ref="D30:E30"/>
    <mergeCell ref="D29:E29"/>
    <mergeCell ref="D28:E28"/>
    <mergeCell ref="D39:E39"/>
    <mergeCell ref="D33:E33"/>
    <mergeCell ref="D34:E34"/>
    <mergeCell ref="D35:E35"/>
    <mergeCell ref="A3:G3"/>
    <mergeCell ref="A4:F4"/>
    <mergeCell ref="D16:E16"/>
    <mergeCell ref="A12:A15"/>
    <mergeCell ref="A8:C9"/>
    <mergeCell ref="A6:G6"/>
    <mergeCell ref="F8:F9"/>
    <mergeCell ref="B10:C10"/>
    <mergeCell ref="A17:A29"/>
    <mergeCell ref="B18:B28"/>
    <mergeCell ref="C22:C27"/>
    <mergeCell ref="D42:E42"/>
    <mergeCell ref="D17:E17"/>
    <mergeCell ref="D59:E59"/>
    <mergeCell ref="D18:E18"/>
    <mergeCell ref="D32:E32"/>
    <mergeCell ref="D55:E55"/>
    <mergeCell ref="D56:E56"/>
    <mergeCell ref="A37:A48"/>
    <mergeCell ref="D44:E44"/>
    <mergeCell ref="D41:E41"/>
    <mergeCell ref="D67:E67"/>
    <mergeCell ref="D51:E51"/>
    <mergeCell ref="D70:E70"/>
    <mergeCell ref="D63:E63"/>
    <mergeCell ref="D68:E68"/>
    <mergeCell ref="D52:E52"/>
    <mergeCell ref="D71:G71"/>
    <mergeCell ref="D65:E65"/>
    <mergeCell ref="A85:E85"/>
    <mergeCell ref="A83:E83"/>
    <mergeCell ref="D53:E53"/>
    <mergeCell ref="A61:A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4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SheetLayoutView="100" zoomScalePageLayoutView="0" workbookViewId="0" topLeftCell="A115">
      <selection activeCell="H23" sqref="H23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2.00390625" style="222" customWidth="1"/>
    <col min="8" max="8" width="11.57421875" style="107" customWidth="1"/>
    <col min="9" max="9" width="8.8515625" style="107" customWidth="1"/>
    <col min="10" max="16384" width="9.140625" style="49" customWidth="1"/>
  </cols>
  <sheetData>
    <row r="1" spans="1:9" ht="15.75">
      <c r="A1" s="523" t="s">
        <v>201</v>
      </c>
      <c r="B1" s="523"/>
      <c r="C1" s="523"/>
      <c r="D1" s="523"/>
      <c r="E1" s="523"/>
      <c r="F1" s="523"/>
      <c r="G1" s="203"/>
      <c r="H1" s="72" t="s">
        <v>269</v>
      </c>
      <c r="I1" s="72"/>
    </row>
    <row r="2" spans="1:9" ht="15">
      <c r="A2" s="73" t="s">
        <v>202</v>
      </c>
      <c r="B2" s="73"/>
      <c r="C2" s="73"/>
      <c r="D2" s="73"/>
      <c r="E2" s="73"/>
      <c r="F2" s="73"/>
      <c r="G2" s="204"/>
      <c r="H2" s="74"/>
      <c r="I2" s="72"/>
    </row>
    <row r="3" spans="1:9" ht="15">
      <c r="A3" s="492" t="s">
        <v>203</v>
      </c>
      <c r="B3" s="492"/>
      <c r="C3" s="492"/>
      <c r="D3" s="492"/>
      <c r="E3" s="492"/>
      <c r="F3" s="492"/>
      <c r="G3" s="492"/>
      <c r="H3" s="492"/>
      <c r="I3" s="72"/>
    </row>
    <row r="4" spans="1:9" ht="18">
      <c r="A4" s="492" t="s">
        <v>204</v>
      </c>
      <c r="B4" s="492"/>
      <c r="C4" s="492"/>
      <c r="D4" s="492"/>
      <c r="E4" s="492"/>
      <c r="F4" s="492"/>
      <c r="G4" s="205"/>
      <c r="H4" s="399"/>
      <c r="I4" s="72"/>
    </row>
    <row r="5" spans="1:9" ht="15.75">
      <c r="A5" s="76"/>
      <c r="B5" s="76"/>
      <c r="C5" s="76"/>
      <c r="D5" s="76"/>
      <c r="E5" s="77"/>
      <c r="F5" s="78"/>
      <c r="G5" s="203"/>
      <c r="H5" s="72"/>
      <c r="I5" s="72"/>
    </row>
    <row r="6" spans="1:9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</row>
    <row r="7" spans="1:9" ht="15.75">
      <c r="A7" s="76"/>
      <c r="B7" s="76"/>
      <c r="C7" s="76"/>
      <c r="D7" s="76"/>
      <c r="E7" s="77"/>
      <c r="F7" s="78"/>
      <c r="G7" s="203"/>
      <c r="H7" s="72"/>
      <c r="I7" s="72"/>
    </row>
    <row r="8" spans="1:9" ht="15">
      <c r="A8" s="79"/>
      <c r="B8" s="79"/>
      <c r="C8" s="79"/>
      <c r="D8" s="79"/>
      <c r="E8" s="80"/>
      <c r="F8" s="78"/>
      <c r="G8" s="206"/>
      <c r="H8" s="72"/>
      <c r="I8" s="72" t="s">
        <v>205</v>
      </c>
    </row>
    <row r="9" spans="1:10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5"/>
      <c r="H9" s="536"/>
      <c r="I9" s="562" t="s">
        <v>448</v>
      </c>
      <c r="J9" s="537" t="s">
        <v>466</v>
      </c>
    </row>
    <row r="10" spans="1:10" s="46" customFormat="1" ht="18" customHeight="1">
      <c r="A10" s="528"/>
      <c r="B10" s="529"/>
      <c r="C10" s="530"/>
      <c r="D10" s="528"/>
      <c r="E10" s="530"/>
      <c r="F10" s="540"/>
      <c r="G10" s="570" t="s">
        <v>97</v>
      </c>
      <c r="H10" s="537" t="s">
        <v>467</v>
      </c>
      <c r="I10" s="562"/>
      <c r="J10" s="558"/>
    </row>
    <row r="11" spans="1:10" s="46" customFormat="1" ht="19.5" customHeight="1">
      <c r="A11" s="528"/>
      <c r="B11" s="529"/>
      <c r="C11" s="530"/>
      <c r="D11" s="528"/>
      <c r="E11" s="530"/>
      <c r="F11" s="540"/>
      <c r="G11" s="571"/>
      <c r="H11" s="558"/>
      <c r="I11" s="562"/>
      <c r="J11" s="558"/>
    </row>
    <row r="12" spans="1:10" s="46" customFormat="1" ht="60.75" customHeight="1">
      <c r="A12" s="531"/>
      <c r="B12" s="532"/>
      <c r="C12" s="533"/>
      <c r="D12" s="531"/>
      <c r="E12" s="533"/>
      <c r="F12" s="541"/>
      <c r="G12" s="572"/>
      <c r="H12" s="538"/>
      <c r="I12" s="562"/>
      <c r="J12" s="538"/>
    </row>
    <row r="13" spans="1:10" ht="13.5" customHeight="1">
      <c r="A13" s="402">
        <v>0</v>
      </c>
      <c r="B13" s="542">
        <v>1</v>
      </c>
      <c r="C13" s="543"/>
      <c r="D13" s="544">
        <v>2</v>
      </c>
      <c r="E13" s="545"/>
      <c r="F13" s="45">
        <v>3</v>
      </c>
      <c r="G13" s="207">
        <v>5</v>
      </c>
      <c r="H13" s="145">
        <v>6</v>
      </c>
      <c r="I13" s="60">
        <v>7</v>
      </c>
      <c r="J13" s="403"/>
    </row>
    <row r="14" spans="1:10" ht="24" customHeight="1">
      <c r="A14" s="401" t="s">
        <v>213</v>
      </c>
      <c r="B14" s="577" t="s">
        <v>195</v>
      </c>
      <c r="C14" s="578"/>
      <c r="D14" s="578"/>
      <c r="E14" s="579"/>
      <c r="F14" s="392">
        <v>29</v>
      </c>
      <c r="G14" s="208">
        <f>SUM(G15+G116+G124)</f>
        <v>247235</v>
      </c>
      <c r="H14" s="146">
        <f>SUM(H15+H116+H124)</f>
        <v>285937</v>
      </c>
      <c r="I14" s="50">
        <f aca="true" t="shared" si="0" ref="I14:I23">SUM(H14/G14*100)</f>
        <v>115.65393249337674</v>
      </c>
      <c r="J14" s="416">
        <f>H14-G14</f>
        <v>38702</v>
      </c>
    </row>
    <row r="15" spans="1:10" ht="32.25" customHeight="1">
      <c r="A15" s="537"/>
      <c r="B15" s="401">
        <v>1</v>
      </c>
      <c r="C15" s="580" t="s">
        <v>158</v>
      </c>
      <c r="D15" s="581"/>
      <c r="E15" s="582"/>
      <c r="F15" s="392">
        <v>30</v>
      </c>
      <c r="G15" s="209">
        <f>G16+G64+G71+G99</f>
        <v>239200</v>
      </c>
      <c r="H15" s="147">
        <f>H16+H64+H71+H99</f>
        <v>276847</v>
      </c>
      <c r="I15" s="51">
        <f t="shared" si="0"/>
        <v>115.73871237458194</v>
      </c>
      <c r="J15" s="416">
        <f aca="true" t="shared" si="1" ref="J15:J78">H15-G15</f>
        <v>37647</v>
      </c>
    </row>
    <row r="16" spans="1:10" ht="27.75" customHeight="1">
      <c r="A16" s="558"/>
      <c r="B16" s="537"/>
      <c r="C16" s="573" t="s">
        <v>159</v>
      </c>
      <c r="D16" s="583"/>
      <c r="E16" s="574"/>
      <c r="F16" s="392">
        <v>31</v>
      </c>
      <c r="G16" s="209">
        <f>SUM(G17+G25+G31)</f>
        <v>83096</v>
      </c>
      <c r="H16" s="147">
        <f>SUM(H17+H25+H31)</f>
        <v>133170</v>
      </c>
      <c r="I16" s="51">
        <f t="shared" si="0"/>
        <v>160.26042168094733</v>
      </c>
      <c r="J16" s="410">
        <f t="shared" si="1"/>
        <v>50074</v>
      </c>
    </row>
    <row r="17" spans="1:10" ht="42.75" customHeight="1">
      <c r="A17" s="558"/>
      <c r="B17" s="558"/>
      <c r="C17" s="402" t="s">
        <v>291</v>
      </c>
      <c r="D17" s="573" t="s">
        <v>156</v>
      </c>
      <c r="E17" s="574"/>
      <c r="F17" s="392">
        <v>32</v>
      </c>
      <c r="G17" s="209">
        <f>SUM(G18+G19+G22+G23+G24)</f>
        <v>30789</v>
      </c>
      <c r="H17" s="147">
        <f>SUM(H18+H19+H22+H23+H24)</f>
        <v>50552</v>
      </c>
      <c r="I17" s="51">
        <f t="shared" si="0"/>
        <v>164.18850888304263</v>
      </c>
      <c r="J17" s="410">
        <f t="shared" si="1"/>
        <v>19763</v>
      </c>
    </row>
    <row r="18" spans="1:10" ht="20.25" customHeight="1">
      <c r="A18" s="558"/>
      <c r="B18" s="558"/>
      <c r="C18" s="402" t="s">
        <v>245</v>
      </c>
      <c r="D18" s="573" t="s">
        <v>292</v>
      </c>
      <c r="E18" s="574"/>
      <c r="F18" s="392">
        <v>33</v>
      </c>
      <c r="G18" s="209">
        <v>3551</v>
      </c>
      <c r="H18" s="147">
        <v>6603</v>
      </c>
      <c r="I18" s="51">
        <f t="shared" si="0"/>
        <v>185.9476203886229</v>
      </c>
      <c r="J18" s="416">
        <f t="shared" si="1"/>
        <v>3052</v>
      </c>
    </row>
    <row r="19" spans="1:10" ht="28.5" customHeight="1">
      <c r="A19" s="558"/>
      <c r="B19" s="558"/>
      <c r="C19" s="402" t="s">
        <v>251</v>
      </c>
      <c r="D19" s="573" t="s">
        <v>65</v>
      </c>
      <c r="E19" s="574"/>
      <c r="F19" s="392">
        <v>34</v>
      </c>
      <c r="G19" s="209">
        <v>3880</v>
      </c>
      <c r="H19" s="147">
        <v>5135</v>
      </c>
      <c r="I19" s="51">
        <f t="shared" si="0"/>
        <v>132.34536082474227</v>
      </c>
      <c r="J19" s="416">
        <f t="shared" si="1"/>
        <v>1255</v>
      </c>
    </row>
    <row r="20" spans="1:10" ht="17.25" customHeight="1">
      <c r="A20" s="558"/>
      <c r="B20" s="558"/>
      <c r="C20" s="402"/>
      <c r="D20" s="400" t="s">
        <v>293</v>
      </c>
      <c r="E20" s="400" t="s">
        <v>294</v>
      </c>
      <c r="F20" s="392">
        <v>35</v>
      </c>
      <c r="G20" s="209">
        <v>760</v>
      </c>
      <c r="H20" s="147">
        <v>1250</v>
      </c>
      <c r="I20" s="51">
        <f t="shared" si="0"/>
        <v>164.4736842105263</v>
      </c>
      <c r="J20" s="410">
        <f t="shared" si="1"/>
        <v>490</v>
      </c>
    </row>
    <row r="21" spans="1:10" ht="18" customHeight="1">
      <c r="A21" s="558"/>
      <c r="B21" s="558"/>
      <c r="C21" s="402"/>
      <c r="D21" s="400" t="s">
        <v>295</v>
      </c>
      <c r="E21" s="400" t="s">
        <v>296</v>
      </c>
      <c r="F21" s="392">
        <v>36</v>
      </c>
      <c r="G21" s="209">
        <v>2813</v>
      </c>
      <c r="H21" s="147">
        <v>3468</v>
      </c>
      <c r="I21" s="51">
        <f t="shared" si="0"/>
        <v>123.28474937788837</v>
      </c>
      <c r="J21" s="410">
        <f t="shared" si="1"/>
        <v>655</v>
      </c>
    </row>
    <row r="22" spans="1:10" ht="31.5" customHeight="1">
      <c r="A22" s="558"/>
      <c r="B22" s="558"/>
      <c r="C22" s="402" t="s">
        <v>253</v>
      </c>
      <c r="D22" s="573" t="s">
        <v>297</v>
      </c>
      <c r="E22" s="574"/>
      <c r="F22" s="392">
        <v>37</v>
      </c>
      <c r="G22" s="209">
        <v>883</v>
      </c>
      <c r="H22" s="147">
        <v>1522</v>
      </c>
      <c r="I22" s="51">
        <f t="shared" si="0"/>
        <v>172.3669309173273</v>
      </c>
      <c r="J22" s="410">
        <f t="shared" si="1"/>
        <v>639</v>
      </c>
    </row>
    <row r="23" spans="1:10" ht="18.75" customHeight="1">
      <c r="A23" s="558"/>
      <c r="B23" s="558"/>
      <c r="C23" s="402" t="s">
        <v>255</v>
      </c>
      <c r="D23" s="573" t="s">
        <v>298</v>
      </c>
      <c r="E23" s="574"/>
      <c r="F23" s="392">
        <v>38</v>
      </c>
      <c r="G23" s="209">
        <v>22475</v>
      </c>
      <c r="H23" s="197">
        <v>37292</v>
      </c>
      <c r="I23" s="51">
        <f t="shared" si="0"/>
        <v>165.9265850945495</v>
      </c>
      <c r="J23" s="416">
        <f t="shared" si="1"/>
        <v>14817</v>
      </c>
    </row>
    <row r="24" spans="1:10" ht="18.75" customHeight="1">
      <c r="A24" s="558"/>
      <c r="B24" s="558"/>
      <c r="C24" s="402" t="s">
        <v>257</v>
      </c>
      <c r="D24" s="573" t="s">
        <v>299</v>
      </c>
      <c r="E24" s="574"/>
      <c r="F24" s="392">
        <v>39</v>
      </c>
      <c r="G24" s="209"/>
      <c r="H24" s="147"/>
      <c r="I24" s="51"/>
      <c r="J24" s="410">
        <f t="shared" si="1"/>
        <v>0</v>
      </c>
    </row>
    <row r="25" spans="1:10" ht="44.25" customHeight="1">
      <c r="A25" s="558"/>
      <c r="B25" s="558"/>
      <c r="C25" s="402" t="s">
        <v>300</v>
      </c>
      <c r="D25" s="575" t="s">
        <v>157</v>
      </c>
      <c r="E25" s="576"/>
      <c r="F25" s="392">
        <v>40</v>
      </c>
      <c r="G25" s="209">
        <f>SUM(G26+G27+G30)</f>
        <v>15572</v>
      </c>
      <c r="H25" s="147">
        <f>SUM(H26+H27+H30)</f>
        <v>31991</v>
      </c>
      <c r="I25" s="51">
        <f aca="true" t="shared" si="2" ref="I25:I31">SUM(H25/G25*100)</f>
        <v>205.4392499357822</v>
      </c>
      <c r="J25" s="410">
        <f t="shared" si="1"/>
        <v>16419</v>
      </c>
    </row>
    <row r="26" spans="1:10" ht="29.25" customHeight="1">
      <c r="A26" s="558"/>
      <c r="B26" s="558"/>
      <c r="C26" s="402" t="s">
        <v>245</v>
      </c>
      <c r="D26" s="575" t="s">
        <v>301</v>
      </c>
      <c r="E26" s="576"/>
      <c r="F26" s="392">
        <v>41</v>
      </c>
      <c r="G26" s="209">
        <v>13755</v>
      </c>
      <c r="H26" s="197">
        <v>29400</v>
      </c>
      <c r="I26" s="51">
        <f t="shared" si="2"/>
        <v>213.74045801526717</v>
      </c>
      <c r="J26" s="416">
        <f t="shared" si="1"/>
        <v>15645</v>
      </c>
    </row>
    <row r="27" spans="1:10" ht="30.75" customHeight="1">
      <c r="A27" s="558"/>
      <c r="B27" s="558"/>
      <c r="C27" s="402" t="s">
        <v>302</v>
      </c>
      <c r="D27" s="575" t="s">
        <v>160</v>
      </c>
      <c r="E27" s="576"/>
      <c r="F27" s="392">
        <v>42</v>
      </c>
      <c r="G27" s="209">
        <f>G28+G29</f>
        <v>204</v>
      </c>
      <c r="H27" s="147">
        <f>H28+H29</f>
        <v>580</v>
      </c>
      <c r="I27" s="51">
        <f t="shared" si="2"/>
        <v>284.3137254901961</v>
      </c>
      <c r="J27" s="410">
        <f>H27-G27</f>
        <v>376</v>
      </c>
    </row>
    <row r="28" spans="1:10" ht="29.25" customHeight="1">
      <c r="A28" s="558"/>
      <c r="B28" s="558"/>
      <c r="C28" s="402"/>
      <c r="D28" s="404" t="s">
        <v>293</v>
      </c>
      <c r="E28" s="404" t="s">
        <v>303</v>
      </c>
      <c r="F28" s="392">
        <v>43</v>
      </c>
      <c r="G28" s="209">
        <v>182</v>
      </c>
      <c r="H28" s="147">
        <v>200</v>
      </c>
      <c r="I28" s="51">
        <f t="shared" si="2"/>
        <v>109.8901098901099</v>
      </c>
      <c r="J28" s="410">
        <f t="shared" si="1"/>
        <v>18</v>
      </c>
    </row>
    <row r="29" spans="1:10" ht="29.25" customHeight="1">
      <c r="A29" s="558"/>
      <c r="B29" s="558"/>
      <c r="C29" s="402"/>
      <c r="D29" s="404" t="s">
        <v>295</v>
      </c>
      <c r="E29" s="404" t="s">
        <v>304</v>
      </c>
      <c r="F29" s="392">
        <v>44</v>
      </c>
      <c r="G29" s="209">
        <v>22</v>
      </c>
      <c r="H29" s="147">
        <v>380</v>
      </c>
      <c r="I29" s="51">
        <f t="shared" si="2"/>
        <v>1727.2727272727273</v>
      </c>
      <c r="J29" s="410">
        <f t="shared" si="1"/>
        <v>358</v>
      </c>
    </row>
    <row r="30" spans="1:10" ht="24" customHeight="1">
      <c r="A30" s="558"/>
      <c r="B30" s="558"/>
      <c r="C30" s="402" t="s">
        <v>253</v>
      </c>
      <c r="D30" s="575" t="s">
        <v>305</v>
      </c>
      <c r="E30" s="576"/>
      <c r="F30" s="392">
        <v>45</v>
      </c>
      <c r="G30" s="209">
        <v>1613</v>
      </c>
      <c r="H30" s="147">
        <v>2011</v>
      </c>
      <c r="I30" s="51">
        <f t="shared" si="2"/>
        <v>124.67451952882827</v>
      </c>
      <c r="J30" s="410">
        <f t="shared" si="1"/>
        <v>398</v>
      </c>
    </row>
    <row r="31" spans="1:10" ht="66" customHeight="1">
      <c r="A31" s="558"/>
      <c r="B31" s="558"/>
      <c r="C31" s="402" t="s">
        <v>306</v>
      </c>
      <c r="D31" s="575" t="s">
        <v>161</v>
      </c>
      <c r="E31" s="576"/>
      <c r="F31" s="392">
        <v>46</v>
      </c>
      <c r="G31" s="209">
        <f>G32+G33+G35+G42+G47+G48+G52+G53+G54+G63</f>
        <v>36735</v>
      </c>
      <c r="H31" s="147">
        <f>H32+H33+H35+H42+H47+H48+H52+H53+H54+H63</f>
        <v>50627</v>
      </c>
      <c r="I31" s="51">
        <f t="shared" si="2"/>
        <v>137.8167959711447</v>
      </c>
      <c r="J31" s="410">
        <f t="shared" si="1"/>
        <v>13892</v>
      </c>
    </row>
    <row r="32" spans="1:10" ht="22.5" customHeight="1">
      <c r="A32" s="558"/>
      <c r="B32" s="558"/>
      <c r="C32" s="402" t="s">
        <v>245</v>
      </c>
      <c r="D32" s="575" t="s">
        <v>307</v>
      </c>
      <c r="E32" s="576"/>
      <c r="F32" s="392">
        <v>47</v>
      </c>
      <c r="G32" s="209"/>
      <c r="H32" s="147"/>
      <c r="I32" s="51"/>
      <c r="J32" s="410">
        <f t="shared" si="1"/>
        <v>0</v>
      </c>
    </row>
    <row r="33" spans="1:10" ht="30" customHeight="1">
      <c r="A33" s="558"/>
      <c r="B33" s="558"/>
      <c r="C33" s="402" t="s">
        <v>251</v>
      </c>
      <c r="D33" s="575" t="s">
        <v>308</v>
      </c>
      <c r="E33" s="576"/>
      <c r="F33" s="392">
        <v>48</v>
      </c>
      <c r="G33" s="209">
        <v>1175</v>
      </c>
      <c r="H33" s="147">
        <v>2490</v>
      </c>
      <c r="I33" s="51">
        <f>SUM(H33/G33*100)</f>
        <v>211.9148936170213</v>
      </c>
      <c r="J33" s="410">
        <f t="shared" si="1"/>
        <v>1315</v>
      </c>
    </row>
    <row r="34" spans="1:10" ht="25.5" customHeight="1">
      <c r="A34" s="558"/>
      <c r="B34" s="558"/>
      <c r="C34" s="402"/>
      <c r="D34" s="83" t="s">
        <v>293</v>
      </c>
      <c r="E34" s="83" t="s">
        <v>309</v>
      </c>
      <c r="F34" s="392">
        <v>49</v>
      </c>
      <c r="G34" s="209">
        <v>30</v>
      </c>
      <c r="H34" s="147">
        <v>950</v>
      </c>
      <c r="I34" s="51">
        <f>SUM(H34/G34*100)</f>
        <v>3166.666666666667</v>
      </c>
      <c r="J34" s="410">
        <f t="shared" si="1"/>
        <v>920</v>
      </c>
    </row>
    <row r="35" spans="1:10" ht="28.5" customHeight="1">
      <c r="A35" s="558"/>
      <c r="B35" s="558"/>
      <c r="C35" s="402" t="s">
        <v>253</v>
      </c>
      <c r="D35" s="575" t="s">
        <v>162</v>
      </c>
      <c r="E35" s="576"/>
      <c r="F35" s="392">
        <v>50</v>
      </c>
      <c r="G35" s="209">
        <f>G36+G38</f>
        <v>206</v>
      </c>
      <c r="H35" s="147">
        <f>H36+H38</f>
        <v>966</v>
      </c>
      <c r="I35" s="51">
        <f>SUM(H35/G35*100)</f>
        <v>468.93203883495147</v>
      </c>
      <c r="J35" s="410">
        <f>H35-G35</f>
        <v>760</v>
      </c>
    </row>
    <row r="36" spans="1:10" ht="20.25" customHeight="1">
      <c r="A36" s="558"/>
      <c r="B36" s="558"/>
      <c r="C36" s="402"/>
      <c r="D36" s="83" t="s">
        <v>310</v>
      </c>
      <c r="E36" s="83" t="s">
        <v>311</v>
      </c>
      <c r="F36" s="392">
        <v>51</v>
      </c>
      <c r="G36" s="209">
        <v>120</v>
      </c>
      <c r="H36" s="147">
        <v>400</v>
      </c>
      <c r="I36" s="51">
        <f>SUM(H36/G36*100)</f>
        <v>333.33333333333337</v>
      </c>
      <c r="J36" s="410">
        <f t="shared" si="1"/>
        <v>280</v>
      </c>
    </row>
    <row r="37" spans="1:10" ht="39.75" customHeight="1">
      <c r="A37" s="558"/>
      <c r="B37" s="558"/>
      <c r="C37" s="402"/>
      <c r="D37" s="83"/>
      <c r="E37" s="405" t="s">
        <v>163</v>
      </c>
      <c r="F37" s="392">
        <v>52</v>
      </c>
      <c r="G37" s="209"/>
      <c r="H37" s="147"/>
      <c r="I37" s="51"/>
      <c r="J37" s="410">
        <f t="shared" si="1"/>
        <v>0</v>
      </c>
    </row>
    <row r="38" spans="1:10" ht="24" customHeight="1">
      <c r="A38" s="558"/>
      <c r="B38" s="558"/>
      <c r="C38" s="402"/>
      <c r="D38" s="83" t="s">
        <v>312</v>
      </c>
      <c r="E38" s="83" t="s">
        <v>313</v>
      </c>
      <c r="F38" s="392">
        <v>53</v>
      </c>
      <c r="G38" s="209">
        <f>G39+G40+G41</f>
        <v>86</v>
      </c>
      <c r="H38" s="147">
        <f>H39+H40+H41</f>
        <v>566</v>
      </c>
      <c r="I38" s="51">
        <f>SUM(H38/G38*100)</f>
        <v>658.1395348837209</v>
      </c>
      <c r="J38" s="410">
        <f t="shared" si="1"/>
        <v>480</v>
      </c>
    </row>
    <row r="39" spans="1:10" ht="55.5" customHeight="1">
      <c r="A39" s="558"/>
      <c r="B39" s="558"/>
      <c r="C39" s="402"/>
      <c r="D39" s="83"/>
      <c r="E39" s="405" t="s">
        <v>164</v>
      </c>
      <c r="F39" s="392">
        <v>54</v>
      </c>
      <c r="G39" s="209"/>
      <c r="H39" s="147"/>
      <c r="I39" s="51"/>
      <c r="J39" s="410">
        <f t="shared" si="1"/>
        <v>0</v>
      </c>
    </row>
    <row r="40" spans="1:10" ht="67.5" customHeight="1">
      <c r="A40" s="558"/>
      <c r="B40" s="558"/>
      <c r="C40" s="402"/>
      <c r="D40" s="83"/>
      <c r="E40" s="405" t="s">
        <v>165</v>
      </c>
      <c r="F40" s="392">
        <v>55</v>
      </c>
      <c r="G40" s="209"/>
      <c r="H40" s="147"/>
      <c r="I40" s="51"/>
      <c r="J40" s="410">
        <f t="shared" si="1"/>
        <v>0</v>
      </c>
    </row>
    <row r="41" spans="1:10" ht="16.5" customHeight="1">
      <c r="A41" s="558"/>
      <c r="B41" s="558"/>
      <c r="C41" s="402"/>
      <c r="D41" s="83"/>
      <c r="E41" s="405" t="s">
        <v>66</v>
      </c>
      <c r="F41" s="392">
        <v>56</v>
      </c>
      <c r="G41" s="209">
        <v>86</v>
      </c>
      <c r="H41" s="147">
        <v>566</v>
      </c>
      <c r="I41" s="51">
        <f>SUM(H41/G41*100)</f>
        <v>658.1395348837209</v>
      </c>
      <c r="J41" s="410">
        <f t="shared" si="1"/>
        <v>480</v>
      </c>
    </row>
    <row r="42" spans="1:10" ht="40.5" customHeight="1">
      <c r="A42" s="558"/>
      <c r="B42" s="558"/>
      <c r="C42" s="402" t="s">
        <v>255</v>
      </c>
      <c r="D42" s="637" t="s">
        <v>423</v>
      </c>
      <c r="E42" s="637"/>
      <c r="F42" s="392">
        <v>57</v>
      </c>
      <c r="G42" s="209">
        <f>G43+G44+G46</f>
        <v>488</v>
      </c>
      <c r="H42" s="147">
        <f>H43+H44+H46</f>
        <v>900</v>
      </c>
      <c r="I42" s="51">
        <f>SUM(H42/G42*100)</f>
        <v>184.4262295081967</v>
      </c>
      <c r="J42" s="410">
        <f t="shared" si="1"/>
        <v>412</v>
      </c>
    </row>
    <row r="43" spans="1:10" ht="37.5" customHeight="1">
      <c r="A43" s="558"/>
      <c r="B43" s="558"/>
      <c r="C43" s="402"/>
      <c r="D43" s="400" t="s">
        <v>37</v>
      </c>
      <c r="E43" s="84" t="s">
        <v>451</v>
      </c>
      <c r="F43" s="392">
        <v>58</v>
      </c>
      <c r="G43" s="209">
        <v>0</v>
      </c>
      <c r="H43" s="147">
        <v>360</v>
      </c>
      <c r="I43" s="51"/>
      <c r="J43" s="410">
        <f t="shared" si="1"/>
        <v>360</v>
      </c>
    </row>
    <row r="44" spans="1:10" ht="52.5" customHeight="1">
      <c r="A44" s="558"/>
      <c r="B44" s="558"/>
      <c r="C44" s="402"/>
      <c r="D44" s="400" t="s">
        <v>38</v>
      </c>
      <c r="E44" s="84" t="s">
        <v>449</v>
      </c>
      <c r="F44" s="392">
        <v>59</v>
      </c>
      <c r="G44" s="209">
        <v>483</v>
      </c>
      <c r="H44" s="147">
        <v>530</v>
      </c>
      <c r="I44" s="51">
        <f aca="true" t="shared" si="3" ref="I44:I58">SUM(H44/G44*100)</f>
        <v>109.73084886128363</v>
      </c>
      <c r="J44" s="410">
        <f t="shared" si="1"/>
        <v>47</v>
      </c>
    </row>
    <row r="45" spans="1:10" ht="24.75" customHeight="1">
      <c r="A45" s="558"/>
      <c r="B45" s="558"/>
      <c r="C45" s="402"/>
      <c r="D45" s="400" t="s">
        <v>39</v>
      </c>
      <c r="E45" s="343" t="s">
        <v>422</v>
      </c>
      <c r="F45" s="392">
        <v>60</v>
      </c>
      <c r="G45" s="209">
        <v>185</v>
      </c>
      <c r="H45" s="147">
        <v>250</v>
      </c>
      <c r="I45" s="51">
        <f t="shared" si="3"/>
        <v>135.13513513513513</v>
      </c>
      <c r="J45" s="410">
        <f t="shared" si="1"/>
        <v>65</v>
      </c>
    </row>
    <row r="46" spans="1:10" ht="36" customHeight="1">
      <c r="A46" s="558"/>
      <c r="B46" s="558"/>
      <c r="C46" s="402"/>
      <c r="D46" s="400" t="s">
        <v>40</v>
      </c>
      <c r="E46" s="84" t="s">
        <v>450</v>
      </c>
      <c r="F46" s="392">
        <v>61</v>
      </c>
      <c r="G46" s="209">
        <v>5</v>
      </c>
      <c r="H46" s="147">
        <v>10</v>
      </c>
      <c r="I46" s="51">
        <f t="shared" si="3"/>
        <v>200</v>
      </c>
      <c r="J46" s="410">
        <f t="shared" si="1"/>
        <v>5</v>
      </c>
    </row>
    <row r="47" spans="1:10" ht="27.75" customHeight="1">
      <c r="A47" s="558"/>
      <c r="B47" s="558"/>
      <c r="C47" s="402" t="s">
        <v>257</v>
      </c>
      <c r="D47" s="573" t="s">
        <v>314</v>
      </c>
      <c r="E47" s="574"/>
      <c r="F47" s="392">
        <v>62</v>
      </c>
      <c r="G47" s="209">
        <v>47</v>
      </c>
      <c r="H47" s="147">
        <v>66</v>
      </c>
      <c r="I47" s="51">
        <f t="shared" si="3"/>
        <v>140.4255319148936</v>
      </c>
      <c r="J47" s="410">
        <f t="shared" si="1"/>
        <v>19</v>
      </c>
    </row>
    <row r="48" spans="1:10" ht="29.25" customHeight="1">
      <c r="A48" s="558"/>
      <c r="B48" s="558"/>
      <c r="C48" s="402" t="s">
        <v>280</v>
      </c>
      <c r="D48" s="573" t="s">
        <v>315</v>
      </c>
      <c r="E48" s="574"/>
      <c r="F48" s="392">
        <v>63</v>
      </c>
      <c r="G48" s="209">
        <v>902</v>
      </c>
      <c r="H48" s="147">
        <v>1210</v>
      </c>
      <c r="I48" s="51">
        <f t="shared" si="3"/>
        <v>134.14634146341464</v>
      </c>
      <c r="J48" s="410">
        <f t="shared" si="1"/>
        <v>308</v>
      </c>
    </row>
    <row r="49" spans="1:10" ht="27" customHeight="1">
      <c r="A49" s="558"/>
      <c r="B49" s="558"/>
      <c r="C49" s="402"/>
      <c r="D49" s="573" t="s">
        <v>166</v>
      </c>
      <c r="E49" s="574"/>
      <c r="F49" s="392">
        <v>64</v>
      </c>
      <c r="G49" s="209">
        <f>G50+G51</f>
        <v>431</v>
      </c>
      <c r="H49" s="147">
        <f>H50+H51</f>
        <v>404</v>
      </c>
      <c r="I49" s="51">
        <f t="shared" si="3"/>
        <v>93.7354988399072</v>
      </c>
      <c r="J49" s="410">
        <f t="shared" si="1"/>
        <v>-27</v>
      </c>
    </row>
    <row r="50" spans="1:10" ht="17.25" customHeight="1">
      <c r="A50" s="558"/>
      <c r="B50" s="558"/>
      <c r="C50" s="402"/>
      <c r="D50" s="585" t="s">
        <v>316</v>
      </c>
      <c r="E50" s="586"/>
      <c r="F50" s="392">
        <v>65</v>
      </c>
      <c r="G50" s="209">
        <v>357</v>
      </c>
      <c r="H50" s="147">
        <v>257</v>
      </c>
      <c r="I50" s="51">
        <f t="shared" si="3"/>
        <v>71.98879551820728</v>
      </c>
      <c r="J50" s="410">
        <f t="shared" si="1"/>
        <v>-100</v>
      </c>
    </row>
    <row r="51" spans="1:10" ht="18.75" customHeight="1">
      <c r="A51" s="558"/>
      <c r="B51" s="558"/>
      <c r="C51" s="402"/>
      <c r="D51" s="585" t="s">
        <v>317</v>
      </c>
      <c r="E51" s="586"/>
      <c r="F51" s="392">
        <v>66</v>
      </c>
      <c r="G51" s="209">
        <v>74</v>
      </c>
      <c r="H51" s="147">
        <v>147</v>
      </c>
      <c r="I51" s="51">
        <f t="shared" si="3"/>
        <v>198.64864864864865</v>
      </c>
      <c r="J51" s="410">
        <f t="shared" si="1"/>
        <v>73</v>
      </c>
    </row>
    <row r="52" spans="1:10" ht="29.25" customHeight="1">
      <c r="A52" s="558"/>
      <c r="B52" s="558"/>
      <c r="C52" s="402" t="s">
        <v>282</v>
      </c>
      <c r="D52" s="573" t="s">
        <v>318</v>
      </c>
      <c r="E52" s="574"/>
      <c r="F52" s="392">
        <v>67</v>
      </c>
      <c r="G52" s="209">
        <v>2196</v>
      </c>
      <c r="H52" s="147">
        <v>2591</v>
      </c>
      <c r="I52" s="51">
        <f t="shared" si="3"/>
        <v>117.98724954462661</v>
      </c>
      <c r="J52" s="410">
        <f t="shared" si="1"/>
        <v>395</v>
      </c>
    </row>
    <row r="53" spans="1:10" ht="23.25" customHeight="1">
      <c r="A53" s="558"/>
      <c r="B53" s="558"/>
      <c r="C53" s="402" t="s">
        <v>319</v>
      </c>
      <c r="D53" s="573" t="s">
        <v>320</v>
      </c>
      <c r="E53" s="574"/>
      <c r="F53" s="392">
        <v>68</v>
      </c>
      <c r="G53" s="209">
        <v>42</v>
      </c>
      <c r="H53" s="147">
        <v>43</v>
      </c>
      <c r="I53" s="51">
        <f t="shared" si="3"/>
        <v>102.38095238095238</v>
      </c>
      <c r="J53" s="410">
        <f t="shared" si="1"/>
        <v>1</v>
      </c>
    </row>
    <row r="54" spans="1:10" ht="27.75" customHeight="1">
      <c r="A54" s="558"/>
      <c r="B54" s="558"/>
      <c r="C54" s="402" t="s">
        <v>321</v>
      </c>
      <c r="D54" s="573" t="s">
        <v>83</v>
      </c>
      <c r="E54" s="574"/>
      <c r="F54" s="392">
        <v>69</v>
      </c>
      <c r="G54" s="209">
        <f>G55+G56+G57+G58+G60+G61+G62</f>
        <v>24353</v>
      </c>
      <c r="H54" s="147">
        <f>H55+H56+H57+H58+H60+H61+H62</f>
        <v>27520</v>
      </c>
      <c r="I54" s="51">
        <f t="shared" si="3"/>
        <v>113.00455796000493</v>
      </c>
      <c r="J54" s="410">
        <f t="shared" si="1"/>
        <v>3167</v>
      </c>
    </row>
    <row r="55" spans="1:10" ht="51" customHeight="1">
      <c r="A55" s="558"/>
      <c r="B55" s="558"/>
      <c r="C55" s="402"/>
      <c r="D55" s="400" t="s">
        <v>322</v>
      </c>
      <c r="E55" s="400" t="s">
        <v>169</v>
      </c>
      <c r="F55" s="392">
        <v>70</v>
      </c>
      <c r="G55" s="209">
        <v>23010</v>
      </c>
      <c r="H55" s="147">
        <v>25844</v>
      </c>
      <c r="I55" s="51">
        <f t="shared" si="3"/>
        <v>112.31638418079095</v>
      </c>
      <c r="J55" s="416">
        <f t="shared" si="1"/>
        <v>2834</v>
      </c>
    </row>
    <row r="56" spans="1:10" ht="31.5" customHeight="1">
      <c r="A56" s="558"/>
      <c r="B56" s="558"/>
      <c r="C56" s="402"/>
      <c r="D56" s="400" t="s">
        <v>323</v>
      </c>
      <c r="E56" s="400" t="s">
        <v>41</v>
      </c>
      <c r="F56" s="392">
        <v>71</v>
      </c>
      <c r="G56" s="209">
        <v>794</v>
      </c>
      <c r="H56" s="147">
        <v>836</v>
      </c>
      <c r="I56" s="51">
        <f t="shared" si="3"/>
        <v>105.28967254408062</v>
      </c>
      <c r="J56" s="410">
        <f t="shared" si="1"/>
        <v>42</v>
      </c>
    </row>
    <row r="57" spans="1:10" ht="21.75" customHeight="1">
      <c r="A57" s="558"/>
      <c r="B57" s="558"/>
      <c r="C57" s="402"/>
      <c r="D57" s="400" t="s">
        <v>324</v>
      </c>
      <c r="E57" s="400" t="s">
        <v>325</v>
      </c>
      <c r="F57" s="392">
        <v>72</v>
      </c>
      <c r="G57" s="209">
        <v>269</v>
      </c>
      <c r="H57" s="147">
        <v>600</v>
      </c>
      <c r="I57" s="51">
        <f t="shared" si="3"/>
        <v>223.04832713754647</v>
      </c>
      <c r="J57" s="410">
        <f t="shared" si="1"/>
        <v>331</v>
      </c>
    </row>
    <row r="58" spans="1:10" ht="42.75" customHeight="1">
      <c r="A58" s="558"/>
      <c r="B58" s="558"/>
      <c r="C58" s="402"/>
      <c r="D58" s="400" t="s">
        <v>326</v>
      </c>
      <c r="E58" s="112" t="s">
        <v>377</v>
      </c>
      <c r="F58" s="392">
        <v>73</v>
      </c>
      <c r="G58" s="209">
        <v>268</v>
      </c>
      <c r="H58" s="147">
        <v>217</v>
      </c>
      <c r="I58" s="51">
        <f t="shared" si="3"/>
        <v>80.97014925373134</v>
      </c>
      <c r="J58" s="410">
        <f t="shared" si="1"/>
        <v>-51</v>
      </c>
    </row>
    <row r="59" spans="1:10" ht="25.5" customHeight="1">
      <c r="A59" s="558"/>
      <c r="B59" s="558"/>
      <c r="C59" s="402"/>
      <c r="D59" s="400"/>
      <c r="E59" s="400" t="s">
        <v>168</v>
      </c>
      <c r="F59" s="392">
        <v>74</v>
      </c>
      <c r="G59" s="209"/>
      <c r="H59" s="147"/>
      <c r="I59" s="51"/>
      <c r="J59" s="410">
        <f t="shared" si="1"/>
        <v>0</v>
      </c>
    </row>
    <row r="60" spans="1:10" ht="25.5" customHeight="1">
      <c r="A60" s="558"/>
      <c r="B60" s="558"/>
      <c r="C60" s="402"/>
      <c r="D60" s="400" t="s">
        <v>327</v>
      </c>
      <c r="E60" s="400" t="s">
        <v>328</v>
      </c>
      <c r="F60" s="392">
        <v>75</v>
      </c>
      <c r="G60" s="209"/>
      <c r="H60" s="147"/>
      <c r="I60" s="51"/>
      <c r="J60" s="410">
        <f t="shared" si="1"/>
        <v>0</v>
      </c>
    </row>
    <row r="61" spans="1:10" ht="51" customHeight="1">
      <c r="A61" s="558"/>
      <c r="B61" s="558"/>
      <c r="C61" s="402"/>
      <c r="D61" s="400" t="s">
        <v>329</v>
      </c>
      <c r="E61" s="400" t="s">
        <v>167</v>
      </c>
      <c r="F61" s="392">
        <v>76</v>
      </c>
      <c r="G61" s="209"/>
      <c r="H61" s="147"/>
      <c r="I61" s="51"/>
      <c r="J61" s="410">
        <f t="shared" si="1"/>
        <v>0</v>
      </c>
    </row>
    <row r="62" spans="1:10" ht="28.5" customHeight="1">
      <c r="A62" s="558"/>
      <c r="B62" s="558"/>
      <c r="C62" s="402"/>
      <c r="D62" s="400" t="s">
        <v>0</v>
      </c>
      <c r="E62" s="400" t="s">
        <v>1</v>
      </c>
      <c r="F62" s="392">
        <v>77</v>
      </c>
      <c r="G62" s="209">
        <v>12</v>
      </c>
      <c r="H62" s="147">
        <v>23</v>
      </c>
      <c r="I62" s="51">
        <f>SUM(H62/G62*100)</f>
        <v>191.66666666666669</v>
      </c>
      <c r="J62" s="410">
        <f t="shared" si="1"/>
        <v>11</v>
      </c>
    </row>
    <row r="63" spans="1:10" ht="18" customHeight="1">
      <c r="A63" s="558"/>
      <c r="B63" s="558"/>
      <c r="C63" s="402" t="s">
        <v>2</v>
      </c>
      <c r="D63" s="573" t="s">
        <v>258</v>
      </c>
      <c r="E63" s="574"/>
      <c r="F63" s="392">
        <v>78</v>
      </c>
      <c r="G63" s="209">
        <v>7326</v>
      </c>
      <c r="H63" s="197">
        <v>14841</v>
      </c>
      <c r="I63" s="51">
        <f>SUM(H63/G63*100)</f>
        <v>202.57985257985257</v>
      </c>
      <c r="J63" s="416">
        <f t="shared" si="1"/>
        <v>7515</v>
      </c>
    </row>
    <row r="64" spans="1:10" ht="51" customHeight="1">
      <c r="A64" s="558"/>
      <c r="B64" s="558"/>
      <c r="C64" s="575" t="s">
        <v>170</v>
      </c>
      <c r="D64" s="587"/>
      <c r="E64" s="576"/>
      <c r="F64" s="392">
        <v>79</v>
      </c>
      <c r="G64" s="209">
        <f>SUM(G65:G70)</f>
        <v>8071</v>
      </c>
      <c r="H64" s="147">
        <f>SUM(H65:H70)</f>
        <v>8405</v>
      </c>
      <c r="I64" s="51">
        <f>SUM(H64/G64*100)</f>
        <v>104.13827282864577</v>
      </c>
      <c r="J64" s="410">
        <f t="shared" si="1"/>
        <v>334</v>
      </c>
    </row>
    <row r="65" spans="1:10" ht="31.5" customHeight="1">
      <c r="A65" s="558"/>
      <c r="B65" s="558"/>
      <c r="C65" s="81" t="s">
        <v>245</v>
      </c>
      <c r="D65" s="588" t="s">
        <v>3</v>
      </c>
      <c r="E65" s="589"/>
      <c r="F65" s="392">
        <v>80</v>
      </c>
      <c r="G65" s="209"/>
      <c r="H65" s="147"/>
      <c r="I65" s="51"/>
      <c r="J65" s="410">
        <f t="shared" si="1"/>
        <v>0</v>
      </c>
    </row>
    <row r="66" spans="1:10" ht="34.5" customHeight="1">
      <c r="A66" s="558"/>
      <c r="B66" s="558"/>
      <c r="C66" s="81" t="s">
        <v>251</v>
      </c>
      <c r="D66" s="573" t="s">
        <v>4</v>
      </c>
      <c r="E66" s="574"/>
      <c r="F66" s="392">
        <v>81</v>
      </c>
      <c r="G66" s="209">
        <v>5212</v>
      </c>
      <c r="H66" s="147">
        <v>5500</v>
      </c>
      <c r="I66" s="51">
        <f>SUM(H66/G66*100)</f>
        <v>105.52570990023025</v>
      </c>
      <c r="J66" s="410">
        <f t="shared" si="1"/>
        <v>288</v>
      </c>
    </row>
    <row r="67" spans="1:10" ht="15" customHeight="1">
      <c r="A67" s="558"/>
      <c r="B67" s="558"/>
      <c r="C67" s="402" t="s">
        <v>253</v>
      </c>
      <c r="D67" s="573" t="s">
        <v>5</v>
      </c>
      <c r="E67" s="574"/>
      <c r="F67" s="392">
        <v>82</v>
      </c>
      <c r="G67" s="209"/>
      <c r="H67" s="147"/>
      <c r="I67" s="51"/>
      <c r="J67" s="410">
        <f t="shared" si="1"/>
        <v>0</v>
      </c>
    </row>
    <row r="68" spans="1:10" ht="15" customHeight="1">
      <c r="A68" s="558"/>
      <c r="B68" s="558"/>
      <c r="C68" s="402" t="s">
        <v>255</v>
      </c>
      <c r="D68" s="573" t="s">
        <v>6</v>
      </c>
      <c r="E68" s="574"/>
      <c r="F68" s="392">
        <v>83</v>
      </c>
      <c r="G68" s="209"/>
      <c r="H68" s="147"/>
      <c r="I68" s="51"/>
      <c r="J68" s="410">
        <f t="shared" si="1"/>
        <v>0</v>
      </c>
    </row>
    <row r="69" spans="1:10" ht="15" customHeight="1">
      <c r="A69" s="558"/>
      <c r="B69" s="558"/>
      <c r="C69" s="402" t="s">
        <v>257</v>
      </c>
      <c r="D69" s="573" t="s">
        <v>7</v>
      </c>
      <c r="E69" s="574"/>
      <c r="F69" s="392">
        <v>84</v>
      </c>
      <c r="G69" s="209">
        <v>0</v>
      </c>
      <c r="H69" s="147">
        <v>1</v>
      </c>
      <c r="I69" s="51"/>
      <c r="J69" s="410">
        <f t="shared" si="1"/>
        <v>1</v>
      </c>
    </row>
    <row r="70" spans="1:10" ht="24" customHeight="1">
      <c r="A70" s="558"/>
      <c r="B70" s="558"/>
      <c r="C70" s="402" t="s">
        <v>280</v>
      </c>
      <c r="D70" s="573" t="s">
        <v>452</v>
      </c>
      <c r="E70" s="574"/>
      <c r="F70" s="392">
        <v>85</v>
      </c>
      <c r="G70" s="209">
        <v>2859</v>
      </c>
      <c r="H70" s="147">
        <v>2904</v>
      </c>
      <c r="I70" s="51">
        <f aca="true" t="shared" si="4" ref="I70:I78">SUM(H70/G70*100)</f>
        <v>101.57397691500525</v>
      </c>
      <c r="J70" s="410">
        <f t="shared" si="1"/>
        <v>45</v>
      </c>
    </row>
    <row r="71" spans="1:10" ht="33.75" customHeight="1">
      <c r="A71" s="558"/>
      <c r="B71" s="558"/>
      <c r="C71" s="575" t="s">
        <v>173</v>
      </c>
      <c r="D71" s="587"/>
      <c r="E71" s="576"/>
      <c r="F71" s="392">
        <v>86</v>
      </c>
      <c r="G71" s="290">
        <f>SUM(G73+G77+G85+G89+G98)</f>
        <v>79401</v>
      </c>
      <c r="H71" s="147">
        <f>SUM(H73+H77+H85+H89+H98)</f>
        <v>93940</v>
      </c>
      <c r="I71" s="51">
        <f t="shared" si="4"/>
        <v>118.31085250815481</v>
      </c>
      <c r="J71" s="416">
        <f t="shared" si="1"/>
        <v>14539</v>
      </c>
    </row>
    <row r="72" spans="1:10" ht="33.75" customHeight="1">
      <c r="A72" s="558"/>
      <c r="B72" s="558"/>
      <c r="C72" s="402" t="s">
        <v>126</v>
      </c>
      <c r="D72" s="575" t="s">
        <v>175</v>
      </c>
      <c r="E72" s="576"/>
      <c r="F72" s="392">
        <v>87</v>
      </c>
      <c r="G72" s="290">
        <f>G73+G77</f>
        <v>76215</v>
      </c>
      <c r="H72" s="147">
        <f>H73+H77</f>
        <v>88731</v>
      </c>
      <c r="I72" s="51">
        <f t="shared" si="4"/>
        <v>116.42196418027947</v>
      </c>
      <c r="J72" s="410">
        <f t="shared" si="1"/>
        <v>12516</v>
      </c>
    </row>
    <row r="73" spans="1:11" ht="28.5" customHeight="1">
      <c r="A73" s="558"/>
      <c r="B73" s="558"/>
      <c r="C73" s="81" t="s">
        <v>219</v>
      </c>
      <c r="D73" s="573" t="s">
        <v>174</v>
      </c>
      <c r="E73" s="574"/>
      <c r="F73" s="392">
        <v>88</v>
      </c>
      <c r="G73" s="184">
        <f>SUM(G74:G76)</f>
        <v>66585</v>
      </c>
      <c r="H73" s="148">
        <f>SUM(H74:H76)</f>
        <v>74172</v>
      </c>
      <c r="I73" s="67">
        <f t="shared" si="4"/>
        <v>111.39445821130884</v>
      </c>
      <c r="J73" s="410">
        <f t="shared" si="1"/>
        <v>7587</v>
      </c>
      <c r="K73" s="411" t="s">
        <v>468</v>
      </c>
    </row>
    <row r="74" spans="1:11" ht="18" customHeight="1">
      <c r="A74" s="558"/>
      <c r="B74" s="558"/>
      <c r="C74" s="555"/>
      <c r="D74" s="573" t="s">
        <v>8</v>
      </c>
      <c r="E74" s="574"/>
      <c r="F74" s="392">
        <v>89</v>
      </c>
      <c r="G74" s="412">
        <v>46286</v>
      </c>
      <c r="H74" s="406">
        <v>51300</v>
      </c>
      <c r="I74" s="51">
        <f t="shared" si="4"/>
        <v>110.8326491811779</v>
      </c>
      <c r="J74" s="410">
        <f t="shared" si="1"/>
        <v>5014</v>
      </c>
      <c r="K74" s="411" t="s">
        <v>468</v>
      </c>
    </row>
    <row r="75" spans="1:10" ht="33" customHeight="1">
      <c r="A75" s="558"/>
      <c r="B75" s="558"/>
      <c r="C75" s="556"/>
      <c r="D75" s="573" t="s">
        <v>9</v>
      </c>
      <c r="E75" s="574"/>
      <c r="F75" s="392">
        <v>90</v>
      </c>
      <c r="G75" s="413">
        <v>10114</v>
      </c>
      <c r="H75" s="407">
        <v>14122</v>
      </c>
      <c r="I75" s="51">
        <f t="shared" si="4"/>
        <v>139.62823808582164</v>
      </c>
      <c r="J75" s="410">
        <f t="shared" si="1"/>
        <v>4008</v>
      </c>
    </row>
    <row r="76" spans="1:10" ht="18.75" customHeight="1">
      <c r="A76" s="558"/>
      <c r="B76" s="558"/>
      <c r="C76" s="557"/>
      <c r="D76" s="573" t="s">
        <v>10</v>
      </c>
      <c r="E76" s="574"/>
      <c r="F76" s="392">
        <v>91</v>
      </c>
      <c r="G76" s="414">
        <v>10185</v>
      </c>
      <c r="H76" s="408">
        <v>8750</v>
      </c>
      <c r="I76" s="51">
        <f t="shared" si="4"/>
        <v>85.91065292096219</v>
      </c>
      <c r="J76" s="410">
        <f t="shared" si="1"/>
        <v>-1435</v>
      </c>
    </row>
    <row r="77" spans="1:10" ht="30.75" customHeight="1">
      <c r="A77" s="558"/>
      <c r="B77" s="558"/>
      <c r="C77" s="402" t="s">
        <v>221</v>
      </c>
      <c r="D77" s="573" t="s">
        <v>176</v>
      </c>
      <c r="E77" s="574"/>
      <c r="F77" s="392">
        <v>92</v>
      </c>
      <c r="G77" s="415">
        <f>G78+G81+G82+G83+G84</f>
        <v>9630</v>
      </c>
      <c r="H77" s="409">
        <f>H78+H81+H82+H83+H84</f>
        <v>14559</v>
      </c>
      <c r="I77" s="51">
        <f t="shared" si="4"/>
        <v>151.18380062305297</v>
      </c>
      <c r="J77" s="410">
        <f t="shared" si="1"/>
        <v>4929</v>
      </c>
    </row>
    <row r="78" spans="1:10" ht="52.5" customHeight="1">
      <c r="A78" s="558"/>
      <c r="B78" s="558"/>
      <c r="C78" s="402"/>
      <c r="D78" s="573" t="s">
        <v>453</v>
      </c>
      <c r="E78" s="574"/>
      <c r="F78" s="392">
        <v>93</v>
      </c>
      <c r="G78" s="290">
        <v>1701</v>
      </c>
      <c r="H78" s="147">
        <v>3707</v>
      </c>
      <c r="I78" s="51">
        <f t="shared" si="4"/>
        <v>217.93062904174016</v>
      </c>
      <c r="J78" s="410">
        <f t="shared" si="1"/>
        <v>2006</v>
      </c>
    </row>
    <row r="79" spans="1:10" ht="29.25" customHeight="1">
      <c r="A79" s="558"/>
      <c r="B79" s="558"/>
      <c r="C79" s="402"/>
      <c r="D79" s="400"/>
      <c r="E79" s="400" t="s">
        <v>454</v>
      </c>
      <c r="F79" s="392">
        <v>94</v>
      </c>
      <c r="G79" s="209"/>
      <c r="H79" s="147"/>
      <c r="I79" s="51"/>
      <c r="J79" s="410">
        <f aca="true" t="shared" si="5" ref="J79:J123">H79-G79</f>
        <v>0</v>
      </c>
    </row>
    <row r="80" spans="1:10" ht="45.75" customHeight="1">
      <c r="A80" s="558"/>
      <c r="B80" s="558"/>
      <c r="C80" s="402"/>
      <c r="D80" s="400"/>
      <c r="E80" s="400" t="s">
        <v>455</v>
      </c>
      <c r="F80" s="392">
        <v>95</v>
      </c>
      <c r="G80" s="209"/>
      <c r="H80" s="147"/>
      <c r="I80" s="51"/>
      <c r="J80" s="410">
        <f t="shared" si="5"/>
        <v>0</v>
      </c>
    </row>
    <row r="81" spans="1:10" ht="21.75" customHeight="1">
      <c r="A81" s="558"/>
      <c r="B81" s="558"/>
      <c r="C81" s="401"/>
      <c r="D81" s="573" t="s">
        <v>11</v>
      </c>
      <c r="E81" s="574"/>
      <c r="F81" s="392">
        <v>96</v>
      </c>
      <c r="G81" s="290">
        <v>2261</v>
      </c>
      <c r="H81" s="147">
        <v>2955</v>
      </c>
      <c r="I81" s="51">
        <f>SUM(H81/G81*100)</f>
        <v>130.69438301636444</v>
      </c>
      <c r="J81" s="410">
        <f t="shared" si="5"/>
        <v>694</v>
      </c>
    </row>
    <row r="82" spans="1:10" ht="19.5" customHeight="1">
      <c r="A82" s="558"/>
      <c r="B82" s="558"/>
      <c r="C82" s="401"/>
      <c r="D82" s="573" t="s">
        <v>456</v>
      </c>
      <c r="E82" s="574"/>
      <c r="F82" s="392">
        <v>97</v>
      </c>
      <c r="G82" s="290">
        <v>1649</v>
      </c>
      <c r="H82" s="147">
        <v>1937</v>
      </c>
      <c r="I82" s="51">
        <f>SUM(H82/G82*100)</f>
        <v>117.46513038204974</v>
      </c>
      <c r="J82" s="410">
        <f t="shared" si="5"/>
        <v>288</v>
      </c>
    </row>
    <row r="83" spans="1:10" ht="32.25" customHeight="1">
      <c r="A83" s="558"/>
      <c r="B83" s="558"/>
      <c r="C83" s="401"/>
      <c r="D83" s="573" t="s">
        <v>13</v>
      </c>
      <c r="E83" s="574"/>
      <c r="F83" s="392">
        <v>98</v>
      </c>
      <c r="G83" s="209">
        <v>2923</v>
      </c>
      <c r="H83" s="147">
        <v>3944</v>
      </c>
      <c r="I83" s="51">
        <f>SUM(H83/G83*100)</f>
        <v>134.9298665754362</v>
      </c>
      <c r="J83" s="410">
        <f t="shared" si="5"/>
        <v>1021</v>
      </c>
    </row>
    <row r="84" spans="1:10" ht="20.25" customHeight="1">
      <c r="A84" s="558"/>
      <c r="B84" s="558"/>
      <c r="C84" s="401"/>
      <c r="D84" s="573" t="s">
        <v>14</v>
      </c>
      <c r="E84" s="574"/>
      <c r="F84" s="392">
        <v>99</v>
      </c>
      <c r="G84" s="209">
        <v>1096</v>
      </c>
      <c r="H84" s="147">
        <v>2016</v>
      </c>
      <c r="I84" s="51">
        <f>SUM(H84/G84*100)</f>
        <v>183.94160583941607</v>
      </c>
      <c r="J84" s="410">
        <f t="shared" si="5"/>
        <v>920</v>
      </c>
    </row>
    <row r="85" spans="1:10" ht="31.5" customHeight="1">
      <c r="A85" s="558"/>
      <c r="B85" s="558"/>
      <c r="C85" s="401" t="s">
        <v>223</v>
      </c>
      <c r="D85" s="573" t="s">
        <v>67</v>
      </c>
      <c r="E85" s="574"/>
      <c r="F85" s="392">
        <v>100</v>
      </c>
      <c r="G85" s="209">
        <f>SUM(G86:G88)</f>
        <v>79</v>
      </c>
      <c r="H85" s="147">
        <f>SUM(H86:H88)</f>
        <v>726</v>
      </c>
      <c r="I85" s="51">
        <f>SUM(H85/G85*100)</f>
        <v>918.9873417721518</v>
      </c>
      <c r="J85" s="410">
        <f t="shared" si="5"/>
        <v>647</v>
      </c>
    </row>
    <row r="86" spans="1:10" ht="27" customHeight="1">
      <c r="A86" s="558"/>
      <c r="B86" s="558"/>
      <c r="C86" s="401"/>
      <c r="D86" s="573" t="s">
        <v>15</v>
      </c>
      <c r="E86" s="574"/>
      <c r="F86" s="392">
        <v>101</v>
      </c>
      <c r="G86" s="209"/>
      <c r="H86" s="147"/>
      <c r="I86" s="51"/>
      <c r="J86" s="410">
        <f t="shared" si="5"/>
        <v>0</v>
      </c>
    </row>
    <row r="87" spans="1:10" ht="30" customHeight="1">
      <c r="A87" s="558"/>
      <c r="B87" s="558"/>
      <c r="C87" s="401"/>
      <c r="D87" s="573" t="s">
        <v>16</v>
      </c>
      <c r="E87" s="574"/>
      <c r="F87" s="392">
        <v>102</v>
      </c>
      <c r="G87" s="209">
        <v>79</v>
      </c>
      <c r="H87" s="147">
        <v>726</v>
      </c>
      <c r="I87" s="51">
        <f>SUM(H87/G87*100)</f>
        <v>918.9873417721518</v>
      </c>
      <c r="J87" s="410">
        <f t="shared" si="5"/>
        <v>647</v>
      </c>
    </row>
    <row r="88" spans="1:10" ht="45" customHeight="1">
      <c r="A88" s="558"/>
      <c r="B88" s="558"/>
      <c r="C88" s="401"/>
      <c r="D88" s="573" t="s">
        <v>17</v>
      </c>
      <c r="E88" s="574"/>
      <c r="F88" s="392">
        <v>103</v>
      </c>
      <c r="G88" s="209"/>
      <c r="H88" s="147"/>
      <c r="I88" s="51"/>
      <c r="J88" s="410">
        <f t="shared" si="5"/>
        <v>0</v>
      </c>
    </row>
    <row r="89" spans="1:10" ht="67.5" customHeight="1">
      <c r="A89" s="558"/>
      <c r="B89" s="558"/>
      <c r="C89" s="85" t="s">
        <v>226</v>
      </c>
      <c r="D89" s="573" t="s">
        <v>177</v>
      </c>
      <c r="E89" s="574"/>
      <c r="F89" s="392">
        <v>104</v>
      </c>
      <c r="G89" s="209">
        <f>SUM(G90:G97)-G94-G91-G92</f>
        <v>846</v>
      </c>
      <c r="H89" s="147">
        <f>SUM(H90:H97)-H94-H91-H92</f>
        <v>1716</v>
      </c>
      <c r="I89" s="51">
        <f>SUM(H89/G89*100)</f>
        <v>202.83687943262413</v>
      </c>
      <c r="J89" s="410">
        <f t="shared" si="5"/>
        <v>870</v>
      </c>
    </row>
    <row r="90" spans="1:10" ht="19.5" customHeight="1">
      <c r="A90" s="558"/>
      <c r="B90" s="558"/>
      <c r="C90" s="537"/>
      <c r="D90" s="573" t="s">
        <v>47</v>
      </c>
      <c r="E90" s="574"/>
      <c r="F90" s="392">
        <v>105</v>
      </c>
      <c r="G90" s="209">
        <f>SUM(G91:G92)</f>
        <v>388</v>
      </c>
      <c r="H90" s="147">
        <f>SUM(H91:H92)</f>
        <v>792</v>
      </c>
      <c r="I90" s="47">
        <f>SUM(H90/G90*100)</f>
        <v>204.12371134020617</v>
      </c>
      <c r="J90" s="410">
        <f t="shared" si="5"/>
        <v>404</v>
      </c>
    </row>
    <row r="91" spans="1:10" ht="19.5" customHeight="1">
      <c r="A91" s="558"/>
      <c r="B91" s="558"/>
      <c r="C91" s="558"/>
      <c r="D91" s="400"/>
      <c r="E91" s="86" t="s">
        <v>127</v>
      </c>
      <c r="F91" s="392">
        <v>106</v>
      </c>
      <c r="G91" s="209">
        <v>388</v>
      </c>
      <c r="H91" s="147">
        <v>792</v>
      </c>
      <c r="I91" s="51">
        <f>SUM(H91/G91*100)</f>
        <v>204.12371134020617</v>
      </c>
      <c r="J91" s="410">
        <f t="shared" si="5"/>
        <v>404</v>
      </c>
    </row>
    <row r="92" spans="1:10" ht="15.75" customHeight="1">
      <c r="A92" s="558"/>
      <c r="B92" s="558"/>
      <c r="C92" s="558"/>
      <c r="D92" s="400"/>
      <c r="E92" s="86" t="s">
        <v>128</v>
      </c>
      <c r="F92" s="392">
        <v>107</v>
      </c>
      <c r="G92" s="209"/>
      <c r="H92" s="147"/>
      <c r="I92" s="51"/>
      <c r="J92" s="410">
        <f t="shared" si="5"/>
        <v>0</v>
      </c>
    </row>
    <row r="93" spans="1:10" ht="40.5" customHeight="1">
      <c r="A93" s="558"/>
      <c r="B93" s="558"/>
      <c r="C93" s="558"/>
      <c r="D93" s="573" t="s">
        <v>178</v>
      </c>
      <c r="E93" s="574"/>
      <c r="F93" s="392">
        <v>108</v>
      </c>
      <c r="G93" s="394">
        <f>G94</f>
        <v>458</v>
      </c>
      <c r="H93" s="147">
        <f>H94</f>
        <v>924</v>
      </c>
      <c r="I93" s="51">
        <f>SUM(H93/G93*100)</f>
        <v>201.7467248908297</v>
      </c>
      <c r="J93" s="410">
        <f t="shared" si="5"/>
        <v>466</v>
      </c>
    </row>
    <row r="94" spans="1:10" ht="15.75" customHeight="1">
      <c r="A94" s="558"/>
      <c r="B94" s="558"/>
      <c r="C94" s="558"/>
      <c r="D94" s="400"/>
      <c r="E94" s="86" t="s">
        <v>127</v>
      </c>
      <c r="F94" s="392">
        <v>109</v>
      </c>
      <c r="G94" s="394">
        <v>458</v>
      </c>
      <c r="H94" s="147">
        <v>924</v>
      </c>
      <c r="I94" s="51">
        <f>SUM(H94/G94*100)</f>
        <v>201.7467248908297</v>
      </c>
      <c r="J94" s="410">
        <f t="shared" si="5"/>
        <v>466</v>
      </c>
    </row>
    <row r="95" spans="1:10" ht="18" customHeight="1">
      <c r="A95" s="558"/>
      <c r="B95" s="558"/>
      <c r="C95" s="558"/>
      <c r="D95" s="400"/>
      <c r="E95" s="86" t="s">
        <v>128</v>
      </c>
      <c r="F95" s="392">
        <v>110</v>
      </c>
      <c r="G95" s="209"/>
      <c r="H95" s="147"/>
      <c r="I95" s="51"/>
      <c r="J95" s="410">
        <f t="shared" si="5"/>
        <v>0</v>
      </c>
    </row>
    <row r="96" spans="1:10" ht="18.75" customHeight="1">
      <c r="A96" s="558"/>
      <c r="B96" s="558"/>
      <c r="C96" s="538"/>
      <c r="D96" s="573" t="s">
        <v>48</v>
      </c>
      <c r="E96" s="574"/>
      <c r="F96" s="392">
        <v>111</v>
      </c>
      <c r="G96" s="209"/>
      <c r="H96" s="147"/>
      <c r="I96" s="51"/>
      <c r="J96" s="410">
        <f t="shared" si="5"/>
        <v>0</v>
      </c>
    </row>
    <row r="97" spans="1:10" ht="27.75" customHeight="1">
      <c r="A97" s="558"/>
      <c r="B97" s="558"/>
      <c r="C97" s="401"/>
      <c r="D97" s="573" t="s">
        <v>49</v>
      </c>
      <c r="E97" s="574"/>
      <c r="F97" s="392">
        <v>112</v>
      </c>
      <c r="G97" s="209"/>
      <c r="H97" s="147"/>
      <c r="I97" s="51"/>
      <c r="J97" s="410">
        <f t="shared" si="5"/>
        <v>0</v>
      </c>
    </row>
    <row r="98" spans="1:10" ht="36" customHeight="1">
      <c r="A98" s="558"/>
      <c r="B98" s="558"/>
      <c r="C98" s="401" t="s">
        <v>227</v>
      </c>
      <c r="D98" s="573" t="s">
        <v>457</v>
      </c>
      <c r="E98" s="574"/>
      <c r="F98" s="392">
        <v>113</v>
      </c>
      <c r="G98" s="209">
        <v>2261</v>
      </c>
      <c r="H98" s="147">
        <v>2767</v>
      </c>
      <c r="I98" s="51">
        <f aca="true" t="shared" si="6" ref="I98:I103">SUM(H98/G98*100)</f>
        <v>122.3794781070323</v>
      </c>
      <c r="J98" s="410">
        <f t="shared" si="5"/>
        <v>506</v>
      </c>
    </row>
    <row r="99" spans="1:10" ht="42" customHeight="1">
      <c r="A99" s="558"/>
      <c r="B99" s="558"/>
      <c r="C99" s="642" t="s">
        <v>458</v>
      </c>
      <c r="D99" s="642"/>
      <c r="E99" s="642"/>
      <c r="F99" s="392">
        <v>114</v>
      </c>
      <c r="G99" s="209">
        <f>G100+G103+G104+G105+G106+G107</f>
        <v>68632</v>
      </c>
      <c r="H99" s="147">
        <f>H100+H103+H104+H105+H106+H107</f>
        <v>41332</v>
      </c>
      <c r="I99" s="51">
        <f t="shared" si="6"/>
        <v>60.222636670940666</v>
      </c>
      <c r="J99" s="410">
        <f t="shared" si="5"/>
        <v>-27300</v>
      </c>
    </row>
    <row r="100" spans="1:10" ht="28.5" customHeight="1">
      <c r="A100" s="558"/>
      <c r="B100" s="558"/>
      <c r="C100" s="402" t="s">
        <v>245</v>
      </c>
      <c r="D100" s="643" t="s">
        <v>459</v>
      </c>
      <c r="E100" s="643"/>
      <c r="F100" s="392">
        <v>115</v>
      </c>
      <c r="G100" s="209">
        <f>G101+G102</f>
        <v>2290</v>
      </c>
      <c r="H100" s="147">
        <f>H101+H102</f>
        <v>20</v>
      </c>
      <c r="I100" s="51">
        <f t="shared" si="6"/>
        <v>0.8733624454148471</v>
      </c>
      <c r="J100" s="410">
        <f t="shared" si="5"/>
        <v>-2270</v>
      </c>
    </row>
    <row r="101" spans="1:10" ht="18.75" customHeight="1">
      <c r="A101" s="558"/>
      <c r="B101" s="558"/>
      <c r="C101" s="402"/>
      <c r="D101" s="573" t="s">
        <v>18</v>
      </c>
      <c r="E101" s="574"/>
      <c r="F101" s="392">
        <v>116</v>
      </c>
      <c r="G101" s="209">
        <v>1880</v>
      </c>
      <c r="H101" s="147">
        <v>20</v>
      </c>
      <c r="I101" s="51">
        <f t="shared" si="6"/>
        <v>1.0638297872340425</v>
      </c>
      <c r="J101" s="410">
        <f t="shared" si="5"/>
        <v>-1860</v>
      </c>
    </row>
    <row r="102" spans="1:10" ht="18.75" customHeight="1">
      <c r="A102" s="558"/>
      <c r="B102" s="558"/>
      <c r="C102" s="402"/>
      <c r="D102" s="573" t="s">
        <v>19</v>
      </c>
      <c r="E102" s="574"/>
      <c r="F102" s="392">
        <v>117</v>
      </c>
      <c r="G102" s="209">
        <v>410</v>
      </c>
      <c r="H102" s="147">
        <v>0</v>
      </c>
      <c r="I102" s="51">
        <f t="shared" si="6"/>
        <v>0</v>
      </c>
      <c r="J102" s="410">
        <f t="shared" si="5"/>
        <v>-410</v>
      </c>
    </row>
    <row r="103" spans="1:10" ht="21" customHeight="1">
      <c r="A103" s="558"/>
      <c r="B103" s="558"/>
      <c r="C103" s="402" t="s">
        <v>251</v>
      </c>
      <c r="D103" s="573" t="s">
        <v>20</v>
      </c>
      <c r="E103" s="574"/>
      <c r="F103" s="392">
        <v>118</v>
      </c>
      <c r="G103" s="209">
        <v>292</v>
      </c>
      <c r="H103" s="147">
        <v>0</v>
      </c>
      <c r="I103" s="51">
        <f t="shared" si="6"/>
        <v>0</v>
      </c>
      <c r="J103" s="410">
        <f t="shared" si="5"/>
        <v>-292</v>
      </c>
    </row>
    <row r="104" spans="1:10" ht="27" customHeight="1">
      <c r="A104" s="558"/>
      <c r="B104" s="558"/>
      <c r="C104" s="402" t="s">
        <v>253</v>
      </c>
      <c r="D104" s="573" t="s">
        <v>50</v>
      </c>
      <c r="E104" s="574"/>
      <c r="F104" s="392">
        <v>119</v>
      </c>
      <c r="G104" s="209"/>
      <c r="H104" s="147"/>
      <c r="I104" s="51"/>
      <c r="J104" s="410">
        <f t="shared" si="5"/>
        <v>0</v>
      </c>
    </row>
    <row r="105" spans="1:10" ht="17.25" customHeight="1">
      <c r="A105" s="558"/>
      <c r="B105" s="558"/>
      <c r="C105" s="402" t="s">
        <v>255</v>
      </c>
      <c r="D105" s="573" t="s">
        <v>258</v>
      </c>
      <c r="E105" s="574"/>
      <c r="F105" s="392">
        <v>120</v>
      </c>
      <c r="G105" s="209">
        <v>317</v>
      </c>
      <c r="H105" s="147">
        <v>91</v>
      </c>
      <c r="I105" s="51">
        <f>SUM(H105/G105*100)</f>
        <v>28.706624605678233</v>
      </c>
      <c r="J105" s="410">
        <f t="shared" si="5"/>
        <v>-226</v>
      </c>
    </row>
    <row r="106" spans="1:10" ht="29.25" customHeight="1">
      <c r="A106" s="558"/>
      <c r="B106" s="558"/>
      <c r="C106" s="397" t="s">
        <v>257</v>
      </c>
      <c r="D106" s="573" t="s">
        <v>21</v>
      </c>
      <c r="E106" s="574"/>
      <c r="F106" s="392">
        <v>121</v>
      </c>
      <c r="G106" s="209">
        <v>38279</v>
      </c>
      <c r="H106" s="147">
        <v>39513</v>
      </c>
      <c r="I106" s="51">
        <f>SUM(H106/G106*100)</f>
        <v>103.22369967867499</v>
      </c>
      <c r="J106" s="410">
        <f t="shared" si="5"/>
        <v>1234</v>
      </c>
    </row>
    <row r="107" spans="1:10" ht="39" customHeight="1">
      <c r="A107" s="558"/>
      <c r="B107" s="558"/>
      <c r="C107" s="395" t="s">
        <v>51</v>
      </c>
      <c r="D107" s="591" t="s">
        <v>460</v>
      </c>
      <c r="E107" s="592"/>
      <c r="F107" s="392">
        <v>122</v>
      </c>
      <c r="G107" s="393">
        <f>G108-G111</f>
        <v>27454</v>
      </c>
      <c r="H107" s="148">
        <f>H108-H111</f>
        <v>1708</v>
      </c>
      <c r="I107" s="51">
        <f>SUM(H107/G107*100)</f>
        <v>6.22131565527792</v>
      </c>
      <c r="J107" s="410">
        <f t="shared" si="5"/>
        <v>-25746</v>
      </c>
    </row>
    <row r="108" spans="1:10" ht="25.5" customHeight="1">
      <c r="A108" s="558"/>
      <c r="B108" s="558"/>
      <c r="C108" s="402"/>
      <c r="D108" s="87" t="s">
        <v>281</v>
      </c>
      <c r="E108" s="398" t="s">
        <v>183</v>
      </c>
      <c r="F108" s="392">
        <v>123</v>
      </c>
      <c r="G108" s="393">
        <v>50920</v>
      </c>
      <c r="H108" s="148">
        <v>11410</v>
      </c>
      <c r="I108" s="67">
        <f>SUM(H108/G108*100)</f>
        <v>22.407698350353495</v>
      </c>
      <c r="J108" s="410">
        <f t="shared" si="5"/>
        <v>-39510</v>
      </c>
    </row>
    <row r="109" spans="1:10" ht="25.5" customHeight="1">
      <c r="A109" s="558"/>
      <c r="B109" s="558"/>
      <c r="D109" s="87" t="s">
        <v>184</v>
      </c>
      <c r="E109" s="86" t="s">
        <v>129</v>
      </c>
      <c r="F109" s="392">
        <v>124</v>
      </c>
      <c r="G109" s="209">
        <v>3944</v>
      </c>
      <c r="H109" s="147">
        <v>4211</v>
      </c>
      <c r="I109" s="51">
        <f>SUM(H109/G109*100)</f>
        <v>106.76977687626774</v>
      </c>
      <c r="J109" s="410">
        <f t="shared" si="5"/>
        <v>267</v>
      </c>
    </row>
    <row r="110" spans="1:10" ht="25.5" customHeight="1">
      <c r="A110" s="558"/>
      <c r="B110" s="558"/>
      <c r="D110" s="87" t="s">
        <v>185</v>
      </c>
      <c r="E110" s="89" t="s">
        <v>130</v>
      </c>
      <c r="F110" s="392">
        <v>125</v>
      </c>
      <c r="G110" s="209">
        <v>0</v>
      </c>
      <c r="H110" s="147">
        <v>792</v>
      </c>
      <c r="I110" s="51"/>
      <c r="J110" s="410">
        <f t="shared" si="5"/>
        <v>792</v>
      </c>
    </row>
    <row r="111" spans="1:10" ht="38.25" customHeight="1">
      <c r="A111" s="558"/>
      <c r="B111" s="558"/>
      <c r="D111" s="87" t="s">
        <v>33</v>
      </c>
      <c r="E111" s="398" t="s">
        <v>52</v>
      </c>
      <c r="F111" s="392">
        <v>126</v>
      </c>
      <c r="G111" s="393">
        <v>23466</v>
      </c>
      <c r="H111" s="148">
        <f>SUM(H113:H115)</f>
        <v>9702</v>
      </c>
      <c r="I111" s="51">
        <f aca="true" t="shared" si="7" ref="I111:I116">SUM(H111/G111*100)</f>
        <v>41.34492457172079</v>
      </c>
      <c r="J111" s="410">
        <f t="shared" si="5"/>
        <v>-13764</v>
      </c>
    </row>
    <row r="112" spans="1:10" ht="36" customHeight="1">
      <c r="A112" s="558"/>
      <c r="B112" s="558"/>
      <c r="C112" s="402"/>
      <c r="D112" s="400" t="s">
        <v>53</v>
      </c>
      <c r="E112" s="400" t="s">
        <v>461</v>
      </c>
      <c r="F112" s="392">
        <v>127</v>
      </c>
      <c r="G112" s="209">
        <f>G113+G114+G115</f>
        <v>23466</v>
      </c>
      <c r="H112" s="147">
        <f>H113+H114+H115</f>
        <v>9702</v>
      </c>
      <c r="I112" s="51">
        <f t="shared" si="7"/>
        <v>41.34492457172079</v>
      </c>
      <c r="J112" s="410">
        <f t="shared" si="5"/>
        <v>-13764</v>
      </c>
    </row>
    <row r="113" spans="1:10" ht="27" customHeight="1">
      <c r="A113" s="558"/>
      <c r="B113" s="558"/>
      <c r="C113" s="402"/>
      <c r="D113" s="400"/>
      <c r="E113" s="400" t="s">
        <v>54</v>
      </c>
      <c r="F113" s="392">
        <v>128</v>
      </c>
      <c r="G113" s="209">
        <v>3002</v>
      </c>
      <c r="H113" s="147">
        <v>3944</v>
      </c>
      <c r="I113" s="51">
        <f t="shared" si="7"/>
        <v>131.37908061292472</v>
      </c>
      <c r="J113" s="410">
        <f t="shared" si="5"/>
        <v>942</v>
      </c>
    </row>
    <row r="114" spans="1:10" ht="27" customHeight="1">
      <c r="A114" s="558"/>
      <c r="B114" s="558"/>
      <c r="C114" s="402"/>
      <c r="D114" s="400"/>
      <c r="E114" s="400" t="s">
        <v>55</v>
      </c>
      <c r="F114" s="392">
        <v>129</v>
      </c>
      <c r="G114" s="209">
        <v>17240</v>
      </c>
      <c r="H114" s="147">
        <v>4971</v>
      </c>
      <c r="I114" s="51">
        <f t="shared" si="7"/>
        <v>28.834106728538284</v>
      </c>
      <c r="J114" s="410">
        <f t="shared" si="5"/>
        <v>-12269</v>
      </c>
    </row>
    <row r="115" spans="1:10" ht="15" customHeight="1">
      <c r="A115" s="558"/>
      <c r="B115" s="538"/>
      <c r="C115" s="402"/>
      <c r="D115" s="400"/>
      <c r="E115" s="396" t="s">
        <v>56</v>
      </c>
      <c r="F115" s="392">
        <v>130</v>
      </c>
      <c r="G115" s="209">
        <v>3224</v>
      </c>
      <c r="H115" s="147">
        <v>787</v>
      </c>
      <c r="I115" s="51">
        <f t="shared" si="7"/>
        <v>24.410669975186106</v>
      </c>
      <c r="J115" s="410">
        <f t="shared" si="5"/>
        <v>-2437</v>
      </c>
    </row>
    <row r="116" spans="1:10" ht="27" customHeight="1">
      <c r="A116" s="558"/>
      <c r="B116" s="402">
        <v>2</v>
      </c>
      <c r="C116" s="402"/>
      <c r="D116" s="573" t="s">
        <v>462</v>
      </c>
      <c r="E116" s="574"/>
      <c r="F116" s="392">
        <v>131</v>
      </c>
      <c r="G116" s="51">
        <f>G117+G120+G123</f>
        <v>8035</v>
      </c>
      <c r="H116" s="147">
        <f>H117+H120+H123</f>
        <v>9090</v>
      </c>
      <c r="I116" s="51">
        <f t="shared" si="7"/>
        <v>113.13005600497823</v>
      </c>
      <c r="J116" s="410">
        <f t="shared" si="5"/>
        <v>1055</v>
      </c>
    </row>
    <row r="117" spans="1:10" ht="27.75" customHeight="1">
      <c r="A117" s="558"/>
      <c r="B117" s="555"/>
      <c r="C117" s="402" t="s">
        <v>245</v>
      </c>
      <c r="D117" s="573" t="s">
        <v>463</v>
      </c>
      <c r="E117" s="574"/>
      <c r="F117" s="392">
        <v>132</v>
      </c>
      <c r="G117" s="209"/>
      <c r="H117" s="147"/>
      <c r="I117" s="51"/>
      <c r="J117" s="410">
        <f t="shared" si="5"/>
        <v>0</v>
      </c>
    </row>
    <row r="118" spans="1:10" ht="24.75" customHeight="1">
      <c r="A118" s="558"/>
      <c r="B118" s="556"/>
      <c r="C118" s="402"/>
      <c r="D118" s="400" t="s">
        <v>22</v>
      </c>
      <c r="E118" s="400" t="s">
        <v>23</v>
      </c>
      <c r="F118" s="392">
        <v>133</v>
      </c>
      <c r="G118" s="209"/>
      <c r="H118" s="147"/>
      <c r="I118" s="51"/>
      <c r="J118" s="410">
        <f t="shared" si="5"/>
        <v>0</v>
      </c>
    </row>
    <row r="119" spans="1:10" ht="24.75" customHeight="1">
      <c r="A119" s="558"/>
      <c r="B119" s="556"/>
      <c r="C119" s="402"/>
      <c r="D119" s="400" t="s">
        <v>24</v>
      </c>
      <c r="E119" s="400" t="s">
        <v>25</v>
      </c>
      <c r="F119" s="392">
        <v>134</v>
      </c>
      <c r="G119" s="209"/>
      <c r="H119" s="147"/>
      <c r="I119" s="51"/>
      <c r="J119" s="410">
        <f t="shared" si="5"/>
        <v>0</v>
      </c>
    </row>
    <row r="120" spans="1:10" ht="30.75" customHeight="1">
      <c r="A120" s="558"/>
      <c r="B120" s="556"/>
      <c r="C120" s="402" t="s">
        <v>251</v>
      </c>
      <c r="D120" s="573" t="s">
        <v>464</v>
      </c>
      <c r="E120" s="574"/>
      <c r="F120" s="392">
        <v>135</v>
      </c>
      <c r="G120" s="209">
        <f>G121+G122</f>
        <v>8030</v>
      </c>
      <c r="H120" s="147">
        <f>H121+H122</f>
        <v>9084</v>
      </c>
      <c r="I120" s="51">
        <f>SUM(H120/G120*100)</f>
        <v>113.12577833125779</v>
      </c>
      <c r="J120" s="410">
        <f t="shared" si="5"/>
        <v>1054</v>
      </c>
    </row>
    <row r="121" spans="1:10" ht="21.75" customHeight="1">
      <c r="A121" s="558"/>
      <c r="B121" s="556"/>
      <c r="C121" s="402"/>
      <c r="D121" s="400" t="s">
        <v>293</v>
      </c>
      <c r="E121" s="400" t="s">
        <v>23</v>
      </c>
      <c r="F121" s="392">
        <v>136</v>
      </c>
      <c r="G121" s="209"/>
      <c r="H121" s="147"/>
      <c r="I121" s="51"/>
      <c r="J121" s="410">
        <f t="shared" si="5"/>
        <v>0</v>
      </c>
    </row>
    <row r="122" spans="1:10" ht="27.75" customHeight="1">
      <c r="A122" s="558"/>
      <c r="B122" s="556"/>
      <c r="C122" s="402"/>
      <c r="D122" s="400" t="s">
        <v>295</v>
      </c>
      <c r="E122" s="400" t="s">
        <v>25</v>
      </c>
      <c r="F122" s="392">
        <v>137</v>
      </c>
      <c r="G122" s="209">
        <v>8030</v>
      </c>
      <c r="H122" s="147">
        <v>9084</v>
      </c>
      <c r="I122" s="51">
        <f>SUM(H122/G122*100)</f>
        <v>113.12577833125779</v>
      </c>
      <c r="J122" s="410">
        <f t="shared" si="5"/>
        <v>1054</v>
      </c>
    </row>
    <row r="123" spans="1:10" ht="15.75" customHeight="1">
      <c r="A123" s="558"/>
      <c r="B123" s="557"/>
      <c r="C123" s="402" t="s">
        <v>253</v>
      </c>
      <c r="D123" s="573" t="s">
        <v>26</v>
      </c>
      <c r="E123" s="574"/>
      <c r="F123" s="392">
        <v>138</v>
      </c>
      <c r="G123" s="209">
        <v>5</v>
      </c>
      <c r="H123" s="147">
        <v>6</v>
      </c>
      <c r="I123" s="51">
        <f>SUM(H123/G123*100)</f>
        <v>120</v>
      </c>
      <c r="J123" s="410">
        <f t="shared" si="5"/>
        <v>1</v>
      </c>
    </row>
    <row r="124" spans="1:10" ht="15.75" customHeight="1">
      <c r="A124" s="538"/>
      <c r="B124" s="402">
        <v>3</v>
      </c>
      <c r="C124" s="402"/>
      <c r="D124" s="573" t="s">
        <v>231</v>
      </c>
      <c r="E124" s="574"/>
      <c r="F124" s="392">
        <v>139</v>
      </c>
      <c r="G124" s="209"/>
      <c r="H124" s="147"/>
      <c r="I124" s="51"/>
      <c r="J124" s="403"/>
    </row>
    <row r="126" spans="1:5" ht="14.25">
      <c r="A126" s="494"/>
      <c r="B126" s="494"/>
      <c r="C126" s="494"/>
      <c r="D126" s="494"/>
      <c r="E126" s="494"/>
    </row>
    <row r="129" spans="7:8" ht="14.25">
      <c r="G129" s="221"/>
      <c r="H129" s="48"/>
    </row>
    <row r="132" spans="2:6" ht="14.25">
      <c r="B132" s="494"/>
      <c r="C132" s="494"/>
      <c r="D132" s="494"/>
      <c r="E132" s="494"/>
      <c r="F132" s="494"/>
    </row>
    <row r="133" spans="2:6" ht="14.25">
      <c r="B133" s="494"/>
      <c r="C133" s="494"/>
      <c r="D133" s="494"/>
      <c r="E133" s="494"/>
      <c r="F133" s="494"/>
    </row>
    <row r="677" ht="3.75" customHeight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4.5" customHeight="1" hidden="1"/>
    <row r="690" ht="14.25" hidden="1"/>
    <row r="691" ht="14.25" hidden="1"/>
    <row r="692" ht="14.25" hidden="1"/>
    <row r="693" ht="14.25" hidden="1"/>
    <row r="694" ht="14.25" hidden="1"/>
    <row r="695" ht="14.25" hidden="1"/>
  </sheetData>
  <sheetProtection/>
  <mergeCells count="92">
    <mergeCell ref="B13:C13"/>
    <mergeCell ref="D13:E13"/>
    <mergeCell ref="I9:I12"/>
    <mergeCell ref="G10:G12"/>
    <mergeCell ref="A1:F1"/>
    <mergeCell ref="A3:H3"/>
    <mergeCell ref="A4:F4"/>
    <mergeCell ref="A6:I6"/>
    <mergeCell ref="A9:C12"/>
    <mergeCell ref="D9:E12"/>
    <mergeCell ref="F9:F12"/>
    <mergeCell ref="B14:E14"/>
    <mergeCell ref="A15:A124"/>
    <mergeCell ref="C15:E15"/>
    <mergeCell ref="B16:B115"/>
    <mergeCell ref="C16:E16"/>
    <mergeCell ref="D17:E17"/>
    <mergeCell ref="D18:E18"/>
    <mergeCell ref="D19:E19"/>
    <mergeCell ref="D22:E22"/>
    <mergeCell ref="D23:E23"/>
    <mergeCell ref="D24:E24"/>
    <mergeCell ref="D25:E25"/>
    <mergeCell ref="D26:E26"/>
    <mergeCell ref="D27:E27"/>
    <mergeCell ref="D30:E30"/>
    <mergeCell ref="D31:E31"/>
    <mergeCell ref="D32:E32"/>
    <mergeCell ref="D33:E33"/>
    <mergeCell ref="D35:E35"/>
    <mergeCell ref="D42:E42"/>
    <mergeCell ref="D47:E47"/>
    <mergeCell ref="D48:E48"/>
    <mergeCell ref="D49:E49"/>
    <mergeCell ref="D50:E50"/>
    <mergeCell ref="D51:E51"/>
    <mergeCell ref="D52:E52"/>
    <mergeCell ref="D53:E53"/>
    <mergeCell ref="D54:E54"/>
    <mergeCell ref="D63:E63"/>
    <mergeCell ref="C64:E64"/>
    <mergeCell ref="D65:E65"/>
    <mergeCell ref="D66:E66"/>
    <mergeCell ref="D67:E67"/>
    <mergeCell ref="D68:E68"/>
    <mergeCell ref="D69:E69"/>
    <mergeCell ref="D70:E70"/>
    <mergeCell ref="C71:E71"/>
    <mergeCell ref="D72:E72"/>
    <mergeCell ref="D73:E73"/>
    <mergeCell ref="C74:C76"/>
    <mergeCell ref="D74:E74"/>
    <mergeCell ref="D75:E75"/>
    <mergeCell ref="D76:E76"/>
    <mergeCell ref="D77:E77"/>
    <mergeCell ref="D78:E7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C90:C96"/>
    <mergeCell ref="D90:E90"/>
    <mergeCell ref="D93:E93"/>
    <mergeCell ref="D96:E96"/>
    <mergeCell ref="D97:E97"/>
    <mergeCell ref="D98:E98"/>
    <mergeCell ref="C99:E99"/>
    <mergeCell ref="D100:E100"/>
    <mergeCell ref="D101:E101"/>
    <mergeCell ref="D102:E102"/>
    <mergeCell ref="D124:E124"/>
    <mergeCell ref="D103:E103"/>
    <mergeCell ref="D104:E104"/>
    <mergeCell ref="D105:E105"/>
    <mergeCell ref="D106:E106"/>
    <mergeCell ref="D107:E107"/>
    <mergeCell ref="D116:E116"/>
    <mergeCell ref="A126:E126"/>
    <mergeCell ref="B132:F132"/>
    <mergeCell ref="B133:F133"/>
    <mergeCell ref="J9:J12"/>
    <mergeCell ref="G9:H9"/>
    <mergeCell ref="H10:H12"/>
    <mergeCell ref="B117:B123"/>
    <mergeCell ref="D117:E117"/>
    <mergeCell ref="D120:E120"/>
    <mergeCell ref="D123:E123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4.421875" style="0" customWidth="1"/>
    <col min="2" max="2" width="11.421875" style="0" customWidth="1"/>
    <col min="3" max="3" width="10.57421875" style="0" customWidth="1"/>
    <col min="4" max="4" width="11.57421875" style="0" customWidth="1"/>
    <col min="5" max="5" width="12.8515625" style="0" customWidth="1"/>
    <col min="6" max="6" width="11.57421875" style="0" customWidth="1"/>
  </cols>
  <sheetData>
    <row r="1" ht="12.75">
      <c r="F1" s="70" t="s">
        <v>205</v>
      </c>
    </row>
    <row r="2" spans="1:6" ht="51">
      <c r="A2" s="1"/>
      <c r="B2" s="422" t="s">
        <v>469</v>
      </c>
      <c r="C2" s="423" t="s">
        <v>475</v>
      </c>
      <c r="D2" s="423" t="s">
        <v>473</v>
      </c>
      <c r="E2" s="423" t="s">
        <v>476</v>
      </c>
      <c r="F2" s="423" t="s">
        <v>472</v>
      </c>
    </row>
    <row r="3" spans="1:6" ht="12.75">
      <c r="A3" s="1">
        <v>0</v>
      </c>
      <c r="B3" s="1">
        <v>1</v>
      </c>
      <c r="C3" s="424">
        <v>2</v>
      </c>
      <c r="D3" s="336">
        <v>3</v>
      </c>
      <c r="E3" s="424">
        <v>4</v>
      </c>
      <c r="F3" s="336">
        <v>5</v>
      </c>
    </row>
    <row r="4" spans="1:6" ht="12.75">
      <c r="A4" s="1" t="s">
        <v>470</v>
      </c>
      <c r="B4" s="425">
        <v>355596</v>
      </c>
      <c r="C4" s="425">
        <v>363824</v>
      </c>
      <c r="D4" s="426">
        <f>C4/B4*100</f>
        <v>102.31386179822046</v>
      </c>
      <c r="E4" s="427">
        <v>368824</v>
      </c>
      <c r="F4" s="426">
        <f>E4/B4*100</f>
        <v>103.71995185547644</v>
      </c>
    </row>
    <row r="5" spans="1:6" ht="12.75">
      <c r="A5" s="1" t="s">
        <v>471</v>
      </c>
      <c r="B5" s="425">
        <v>256280</v>
      </c>
      <c r="C5" s="425">
        <v>285937</v>
      </c>
      <c r="D5" s="426">
        <f>C5/B5*100</f>
        <v>111.57210863118465</v>
      </c>
      <c r="E5" s="427">
        <v>265715</v>
      </c>
      <c r="F5" s="426">
        <f>E5/B5*100</f>
        <v>103.68152021226784</v>
      </c>
    </row>
    <row r="6" spans="1:6" ht="12.75">
      <c r="A6" s="336" t="s">
        <v>474</v>
      </c>
      <c r="B6" s="427">
        <f>B4-B5</f>
        <v>99316</v>
      </c>
      <c r="C6" s="427">
        <f>C4-C5</f>
        <v>77887</v>
      </c>
      <c r="D6" s="426">
        <f>C6/B6*100</f>
        <v>78.4234161665794</v>
      </c>
      <c r="E6" s="427">
        <f>E4-E5</f>
        <v>103109</v>
      </c>
      <c r="F6" s="426">
        <f>E6/B6*100</f>
        <v>103.81912279995167</v>
      </c>
    </row>
    <row r="7" spans="1:6" ht="38.25">
      <c r="A7" s="428" t="s">
        <v>477</v>
      </c>
      <c r="B7" s="426">
        <f>B5/B4*1000</f>
        <v>720.7055197471287</v>
      </c>
      <c r="C7" s="426">
        <f>C5/C4*1000</f>
        <v>785.921214653239</v>
      </c>
      <c r="D7" s="426">
        <f>C7/B7*100</f>
        <v>109.04886852108365</v>
      </c>
      <c r="E7" s="426">
        <f>E5/E4*1000</f>
        <v>720.4384747196495</v>
      </c>
      <c r="F7" s="426">
        <f>E7/B7*100</f>
        <v>99.96294672093356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6" zoomScaleSheetLayoutView="86" zoomScalePageLayoutView="0" workbookViewId="0" topLeftCell="A1">
      <selection activeCell="K17" sqref="K17"/>
    </sheetView>
  </sheetViews>
  <sheetFormatPr defaultColWidth="9.140625" defaultRowHeight="12.75"/>
  <cols>
    <col min="1" max="1" width="30.28125" style="2" customWidth="1"/>
    <col min="2" max="2" width="7.00390625" style="2" customWidth="1"/>
    <col min="3" max="4" width="9.421875" style="2" customWidth="1"/>
    <col min="5" max="5" width="9.28125" style="2" customWidth="1"/>
    <col min="6" max="6" width="9.140625" style="2" customWidth="1"/>
    <col min="7" max="7" width="10.57421875" style="2" customWidth="1"/>
    <col min="8" max="8" width="10.421875" style="2" customWidth="1"/>
    <col min="9" max="9" width="9.8515625" style="2" customWidth="1"/>
    <col min="10" max="12" width="10.140625" style="2" customWidth="1"/>
    <col min="13" max="13" width="10.00390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4" ht="21" customHeight="1">
      <c r="A1" s="564" t="s">
        <v>98</v>
      </c>
      <c r="B1" s="564"/>
      <c r="C1" s="564"/>
      <c r="D1" s="564"/>
      <c r="E1" s="564"/>
      <c r="F1" s="564"/>
      <c r="G1" s="564"/>
      <c r="N1" s="2" t="s">
        <v>200</v>
      </c>
    </row>
    <row r="2" spans="1:11" ht="17.25" customHeight="1">
      <c r="A2" s="3" t="s">
        <v>99</v>
      </c>
      <c r="B2" s="3"/>
      <c r="C2" s="3"/>
      <c r="D2" s="3"/>
      <c r="E2" s="3"/>
      <c r="K2" s="4"/>
    </row>
    <row r="3" spans="1:11" ht="27" customHeight="1">
      <c r="A3" s="5"/>
      <c r="K3" s="4"/>
    </row>
    <row r="4" ht="15">
      <c r="A4" s="5"/>
    </row>
    <row r="5" spans="1:15" ht="16.5">
      <c r="A5" s="565" t="s">
        <v>100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7"/>
    </row>
    <row r="6" spans="1:15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6.5">
      <c r="A7" s="6" t="s">
        <v>101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9.25" customHeight="1">
      <c r="A8" s="566" t="s">
        <v>102</v>
      </c>
      <c r="B8" s="566" t="s">
        <v>103</v>
      </c>
      <c r="C8" s="566" t="s">
        <v>104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8" t="s">
        <v>105</v>
      </c>
    </row>
    <row r="9" spans="1:15" ht="33" customHeight="1" thickBot="1">
      <c r="A9" s="566"/>
      <c r="B9" s="566"/>
      <c r="C9" s="8" t="s">
        <v>106</v>
      </c>
      <c r="D9" s="8" t="s">
        <v>107</v>
      </c>
      <c r="E9" s="8" t="s">
        <v>108</v>
      </c>
      <c r="F9" s="8" t="s">
        <v>109</v>
      </c>
      <c r="G9" s="8" t="s">
        <v>110</v>
      </c>
      <c r="H9" s="8" t="s">
        <v>111</v>
      </c>
      <c r="I9" s="8" t="s">
        <v>121</v>
      </c>
      <c r="J9" s="8" t="s">
        <v>122</v>
      </c>
      <c r="K9" s="8" t="s">
        <v>112</v>
      </c>
      <c r="L9" s="8" t="s">
        <v>123</v>
      </c>
      <c r="M9" s="8" t="s">
        <v>124</v>
      </c>
      <c r="N9" s="8" t="s">
        <v>125</v>
      </c>
      <c r="O9" s="9"/>
    </row>
    <row r="10" spans="1:17" ht="36" customHeight="1" thickBot="1">
      <c r="A10" s="10" t="s">
        <v>113</v>
      </c>
      <c r="B10" s="11" t="s">
        <v>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24">
        <v>0</v>
      </c>
      <c r="Q10" s="14" t="s">
        <v>114</v>
      </c>
    </row>
    <row r="11" spans="1:15" ht="28.5" customHeight="1" thickBot="1">
      <c r="A11" s="15" t="s">
        <v>115</v>
      </c>
      <c r="B11" s="16" t="s">
        <v>29</v>
      </c>
      <c r="C11" s="17">
        <v>30500</v>
      </c>
      <c r="D11" s="17">
        <v>30400</v>
      </c>
      <c r="E11" s="17">
        <v>30300</v>
      </c>
      <c r="F11" s="17">
        <v>30000</v>
      </c>
      <c r="G11" s="17">
        <v>29900</v>
      </c>
      <c r="H11" s="17">
        <v>29850</v>
      </c>
      <c r="I11" s="17">
        <v>29800</v>
      </c>
      <c r="J11" s="17">
        <v>29750</v>
      </c>
      <c r="K11" s="17">
        <v>29700</v>
      </c>
      <c r="L11" s="17">
        <v>29650</v>
      </c>
      <c r="M11" s="17">
        <v>29600</v>
      </c>
      <c r="N11" s="17">
        <v>29500</v>
      </c>
      <c r="O11" s="17">
        <v>29500</v>
      </c>
    </row>
    <row r="12" spans="1:15" ht="51" customHeight="1" thickBot="1">
      <c r="A12" s="18" t="s">
        <v>116</v>
      </c>
      <c r="B12" s="19" t="s">
        <v>117</v>
      </c>
      <c r="C12" s="20">
        <v>894.19</v>
      </c>
      <c r="D12" s="20">
        <v>891.09</v>
      </c>
      <c r="E12" s="20">
        <v>889.7</v>
      </c>
      <c r="F12" s="20">
        <v>888.56</v>
      </c>
      <c r="G12" s="20">
        <v>886.1</v>
      </c>
      <c r="H12" s="20">
        <v>884.27</v>
      </c>
      <c r="I12" s="20">
        <v>882.87</v>
      </c>
      <c r="J12" s="20">
        <v>881.6</v>
      </c>
      <c r="K12" s="20">
        <v>880.58</v>
      </c>
      <c r="L12" s="20">
        <v>879.72</v>
      </c>
      <c r="M12" s="20">
        <v>876.89</v>
      </c>
      <c r="N12" s="21">
        <v>871.23</v>
      </c>
      <c r="O12" s="21">
        <v>871.23</v>
      </c>
    </row>
    <row r="13" spans="1:15" ht="38.25" customHeight="1" thickBot="1">
      <c r="A13" s="15" t="s">
        <v>118</v>
      </c>
      <c r="B13" s="22" t="s">
        <v>119</v>
      </c>
      <c r="C13" s="21">
        <v>23536.84</v>
      </c>
      <c r="D13" s="21">
        <v>47136.84</v>
      </c>
      <c r="E13" s="21">
        <v>70857.89</v>
      </c>
      <c r="F13" s="21">
        <v>94756.84</v>
      </c>
      <c r="G13" s="21">
        <v>118735.79</v>
      </c>
      <c r="H13" s="21">
        <v>143124.21</v>
      </c>
      <c r="I13" s="21">
        <v>168163.16</v>
      </c>
      <c r="J13" s="21">
        <v>193360</v>
      </c>
      <c r="K13" s="21">
        <v>218925.26</v>
      </c>
      <c r="L13" s="21">
        <v>245174.74</v>
      </c>
      <c r="M13" s="21">
        <v>271529.47</v>
      </c>
      <c r="N13" s="23">
        <v>298857.89</v>
      </c>
      <c r="O13" s="21">
        <v>298857.89</v>
      </c>
    </row>
    <row r="14" spans="1:15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6.5">
      <c r="A15" s="7"/>
      <c r="B15" s="7"/>
      <c r="C15" s="7"/>
      <c r="D15" s="7"/>
      <c r="E15" s="7"/>
      <c r="F15" s="565" t="s">
        <v>120</v>
      </c>
      <c r="G15" s="565"/>
      <c r="H15" s="565"/>
      <c r="I15" s="565"/>
      <c r="J15" s="7"/>
      <c r="K15" s="7"/>
      <c r="L15" s="7"/>
      <c r="M15" s="7"/>
      <c r="N15" s="7"/>
      <c r="O15" s="7"/>
    </row>
    <row r="16" spans="6:9" ht="14.25">
      <c r="F16" s="563" t="s">
        <v>84</v>
      </c>
      <c r="G16" s="563"/>
      <c r="H16" s="563"/>
      <c r="I16" s="563"/>
    </row>
    <row r="20" ht="14.25">
      <c r="A20" s="2" t="s">
        <v>198</v>
      </c>
    </row>
  </sheetData>
  <sheetProtection/>
  <mergeCells count="7">
    <mergeCell ref="F16:I16"/>
    <mergeCell ref="A1:G1"/>
    <mergeCell ref="A5:N5"/>
    <mergeCell ref="A8:A9"/>
    <mergeCell ref="B8:B9"/>
    <mergeCell ref="C8:N8"/>
    <mergeCell ref="F15:I1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6.28125" style="0" customWidth="1"/>
    <col min="2" max="2" width="16.140625" style="0" customWidth="1"/>
    <col min="3" max="3" width="13.8515625" style="0" customWidth="1"/>
    <col min="4" max="5" width="9.140625" style="66" customWidth="1"/>
  </cols>
  <sheetData>
    <row r="1" spans="1:8" ht="18.75">
      <c r="A1" s="41"/>
      <c r="B1" s="42">
        <v>2014</v>
      </c>
      <c r="C1" s="41">
        <v>2015</v>
      </c>
      <c r="D1" s="61">
        <v>2016</v>
      </c>
      <c r="E1" s="61">
        <v>2017</v>
      </c>
      <c r="F1" s="25"/>
      <c r="G1" s="25"/>
      <c r="H1" s="25"/>
    </row>
    <row r="2" spans="1:8" ht="15">
      <c r="A2" s="27" t="s">
        <v>86</v>
      </c>
      <c r="B2" s="29">
        <v>44367</v>
      </c>
      <c r="C2" s="29">
        <v>49055</v>
      </c>
      <c r="D2" s="62">
        <v>53243</v>
      </c>
      <c r="E2" s="62">
        <v>59557</v>
      </c>
      <c r="F2" s="25"/>
      <c r="G2" s="25"/>
      <c r="H2" s="25"/>
    </row>
    <row r="3" spans="1:8" ht="15">
      <c r="A3" s="27" t="s">
        <v>87</v>
      </c>
      <c r="B3" s="29">
        <v>4637</v>
      </c>
      <c r="C3" s="29">
        <v>10276</v>
      </c>
      <c r="D3" s="62">
        <v>7389</v>
      </c>
      <c r="E3" s="62">
        <v>6822</v>
      </c>
      <c r="F3" s="25"/>
      <c r="G3" s="25"/>
      <c r="H3" s="25"/>
    </row>
    <row r="4" spans="1:8" ht="15">
      <c r="A4" s="27" t="s">
        <v>88</v>
      </c>
      <c r="B4" s="29">
        <v>18784</v>
      </c>
      <c r="C4" s="29">
        <v>21839</v>
      </c>
      <c r="D4" s="62">
        <v>24568</v>
      </c>
      <c r="E4" s="62">
        <v>25162</v>
      </c>
      <c r="F4" s="25"/>
      <c r="G4" s="25"/>
      <c r="H4" s="25"/>
    </row>
    <row r="5" spans="1:8" ht="29.25" customHeight="1">
      <c r="A5" s="34" t="s">
        <v>354</v>
      </c>
      <c r="B5" s="28">
        <f>B2-B3+B4</f>
        <v>58514</v>
      </c>
      <c r="C5" s="28">
        <f>C2-C3+C4</f>
        <v>60618</v>
      </c>
      <c r="D5" s="62">
        <f>D2-D3+D4</f>
        <v>70422</v>
      </c>
      <c r="E5" s="62">
        <f>E2-E3+E4</f>
        <v>77897</v>
      </c>
      <c r="F5" s="25"/>
      <c r="G5" s="25"/>
      <c r="H5" s="25"/>
    </row>
    <row r="6" spans="1:8" ht="50.25" customHeight="1">
      <c r="A6" s="34" t="s">
        <v>355</v>
      </c>
      <c r="B6" s="29">
        <v>2925</v>
      </c>
      <c r="C6" s="29">
        <v>3030</v>
      </c>
      <c r="D6" s="62">
        <v>3521</v>
      </c>
      <c r="E6" s="62">
        <v>3894</v>
      </c>
      <c r="F6" s="25"/>
      <c r="G6" s="25"/>
      <c r="H6" s="25"/>
    </row>
    <row r="7" spans="1:8" ht="45.75" customHeight="1">
      <c r="A7" s="34" t="s">
        <v>356</v>
      </c>
      <c r="B7" s="29">
        <f>B5-B6</f>
        <v>55589</v>
      </c>
      <c r="C7" s="29">
        <f>C5-C6</f>
        <v>57588</v>
      </c>
      <c r="D7" s="62">
        <f>D5-D6</f>
        <v>66901</v>
      </c>
      <c r="E7" s="62">
        <f>E5-E6</f>
        <v>74003</v>
      </c>
      <c r="F7" s="25"/>
      <c r="G7" s="25"/>
      <c r="H7" s="25"/>
    </row>
    <row r="8" spans="1:8" ht="15">
      <c r="A8" s="27" t="s">
        <v>89</v>
      </c>
      <c r="B8" s="29">
        <v>8894</v>
      </c>
      <c r="C8" s="29">
        <v>9214</v>
      </c>
      <c r="D8" s="62">
        <v>10704</v>
      </c>
      <c r="E8" s="62">
        <v>11840</v>
      </c>
      <c r="F8" s="25"/>
      <c r="G8" s="25"/>
      <c r="H8" s="25"/>
    </row>
    <row r="9" spans="1:8" ht="49.5" customHeight="1">
      <c r="A9" s="34" t="s">
        <v>357</v>
      </c>
      <c r="B9" s="29">
        <f>B2-B8</f>
        <v>35473</v>
      </c>
      <c r="C9" s="29">
        <f>C2-C8</f>
        <v>39841</v>
      </c>
      <c r="D9" s="62">
        <f>D2-D8</f>
        <v>42539</v>
      </c>
      <c r="E9" s="62">
        <f>E2-E8</f>
        <v>47717</v>
      </c>
      <c r="F9" s="25"/>
      <c r="G9" s="25"/>
      <c r="H9" s="25"/>
    </row>
    <row r="10" spans="1:8" ht="60.75" customHeight="1">
      <c r="A10" s="37" t="s">
        <v>358</v>
      </c>
      <c r="B10" s="38">
        <f>B9+B15</f>
        <v>37943</v>
      </c>
      <c r="C10" s="38">
        <f>C9+C15</f>
        <v>42382</v>
      </c>
      <c r="D10" s="38">
        <f>D9+D15</f>
        <v>45155</v>
      </c>
      <c r="E10" s="38">
        <f>E9+E15</f>
        <v>50417</v>
      </c>
      <c r="F10" s="25"/>
      <c r="G10" s="25"/>
      <c r="H10" s="25"/>
    </row>
    <row r="11" spans="1:8" ht="15">
      <c r="A11" s="27" t="s">
        <v>359</v>
      </c>
      <c r="B11" s="29">
        <v>4000</v>
      </c>
      <c r="C11" s="29">
        <v>4000</v>
      </c>
      <c r="D11" s="62">
        <v>4000</v>
      </c>
      <c r="E11" s="62">
        <v>4000</v>
      </c>
      <c r="F11" s="25"/>
      <c r="G11" s="25"/>
      <c r="H11" s="25"/>
    </row>
    <row r="12" spans="1:8" ht="15">
      <c r="A12" s="27" t="s">
        <v>90</v>
      </c>
      <c r="B12" s="28">
        <f>B6</f>
        <v>2925</v>
      </c>
      <c r="C12" s="28">
        <f>C6</f>
        <v>3030</v>
      </c>
      <c r="D12" s="62">
        <f>D6</f>
        <v>3521</v>
      </c>
      <c r="E12" s="62">
        <f>E6</f>
        <v>3894</v>
      </c>
      <c r="F12" s="25"/>
      <c r="G12" s="25"/>
      <c r="H12" s="25"/>
    </row>
    <row r="13" spans="1:8" ht="39">
      <c r="A13" s="35" t="s">
        <v>360</v>
      </c>
      <c r="B13" s="36">
        <f>B10-B11-B12</f>
        <v>31018</v>
      </c>
      <c r="C13" s="36">
        <f>C10-C11-C12</f>
        <v>35352</v>
      </c>
      <c r="D13" s="36">
        <f>D10-D11-D12</f>
        <v>37634</v>
      </c>
      <c r="E13" s="36">
        <f>E10-E11-E12</f>
        <v>42523</v>
      </c>
      <c r="F13" s="25"/>
      <c r="G13" s="25"/>
      <c r="H13" s="30"/>
    </row>
    <row r="14" spans="1:8" ht="51.75" customHeight="1">
      <c r="A14" s="34" t="s">
        <v>361</v>
      </c>
      <c r="B14" s="43">
        <f>B13-B15</f>
        <v>28548</v>
      </c>
      <c r="C14" s="43">
        <f>C13-C15</f>
        <v>32811</v>
      </c>
      <c r="D14" s="63">
        <f>D13-D15</f>
        <v>35018</v>
      </c>
      <c r="E14" s="63">
        <f>E13-E15</f>
        <v>39823</v>
      </c>
      <c r="F14" s="25"/>
      <c r="G14" s="25"/>
      <c r="H14" s="30"/>
    </row>
    <row r="15" spans="1:8" ht="15">
      <c r="A15" s="31" t="s">
        <v>362</v>
      </c>
      <c r="B15" s="117">
        <v>2470</v>
      </c>
      <c r="C15" s="117">
        <v>2541</v>
      </c>
      <c r="D15" s="117">
        <v>2616</v>
      </c>
      <c r="E15" s="117">
        <v>2700</v>
      </c>
      <c r="F15" s="25"/>
      <c r="G15" s="25"/>
      <c r="H15" s="25"/>
    </row>
    <row r="16" spans="1:8" ht="15">
      <c r="A16" s="31">
        <v>0.5</v>
      </c>
      <c r="B16" s="117">
        <v>15509</v>
      </c>
      <c r="C16" s="117">
        <v>17676</v>
      </c>
      <c r="D16" s="117">
        <v>18817</v>
      </c>
      <c r="E16" s="117">
        <v>21262</v>
      </c>
      <c r="F16" s="25"/>
      <c r="G16" s="25"/>
      <c r="H16" s="25"/>
    </row>
    <row r="17" spans="1:12" ht="15">
      <c r="A17" s="31" t="s">
        <v>363</v>
      </c>
      <c r="B17" s="117">
        <v>13039</v>
      </c>
      <c r="C17" s="117">
        <v>15135</v>
      </c>
      <c r="D17" s="117">
        <v>16201</v>
      </c>
      <c r="E17" s="117">
        <v>18561</v>
      </c>
      <c r="F17" s="25"/>
      <c r="G17" s="30"/>
      <c r="H17" s="30"/>
      <c r="I17" s="25"/>
      <c r="J17" s="25"/>
      <c r="K17" s="25"/>
      <c r="L17" s="25"/>
    </row>
    <row r="18" spans="1:12" ht="15">
      <c r="A18" s="32"/>
      <c r="B18" s="26"/>
      <c r="C18" s="26"/>
      <c r="D18" s="64"/>
      <c r="E18" s="64"/>
      <c r="F18" s="25"/>
      <c r="G18" s="25"/>
      <c r="H18" s="25"/>
      <c r="I18" s="25"/>
      <c r="J18" s="25"/>
      <c r="K18" s="25"/>
      <c r="L18" s="25"/>
    </row>
    <row r="19" spans="1:12" ht="15">
      <c r="A19" s="25"/>
      <c r="B19" s="25"/>
      <c r="C19" s="25"/>
      <c r="D19" s="65"/>
      <c r="E19" s="65"/>
      <c r="F19" s="25"/>
      <c r="G19" s="25"/>
      <c r="H19" s="25"/>
      <c r="I19" s="25"/>
      <c r="J19" s="25"/>
      <c r="K19" s="25"/>
      <c r="L19" s="25"/>
    </row>
    <row r="20" spans="1:12" ht="15">
      <c r="A20" s="32" t="s">
        <v>91</v>
      </c>
      <c r="B20" s="29">
        <v>32819</v>
      </c>
      <c r="C20" s="29">
        <v>33594</v>
      </c>
      <c r="D20" s="62">
        <v>32878</v>
      </c>
      <c r="E20" s="62">
        <v>33765</v>
      </c>
      <c r="F20" s="25"/>
      <c r="G20" s="25"/>
      <c r="H20" s="25"/>
      <c r="I20" s="25"/>
      <c r="J20" s="25"/>
      <c r="K20" s="25"/>
      <c r="L20" s="25"/>
    </row>
    <row r="21" spans="1:12" ht="15">
      <c r="A21" s="32" t="s">
        <v>371</v>
      </c>
      <c r="B21" s="28">
        <v>13937</v>
      </c>
      <c r="C21" s="28">
        <v>14545</v>
      </c>
      <c r="D21" s="62">
        <v>14431</v>
      </c>
      <c r="E21" s="62">
        <v>14296</v>
      </c>
      <c r="F21" s="25"/>
      <c r="G21" s="25"/>
      <c r="H21" s="25"/>
      <c r="I21" s="25"/>
      <c r="J21" s="25"/>
      <c r="K21" s="25"/>
      <c r="L21" s="25"/>
    </row>
    <row r="22" spans="1:12" ht="15">
      <c r="A22" s="32" t="s">
        <v>374</v>
      </c>
      <c r="B22" s="28">
        <f>B20-B21</f>
        <v>18882</v>
      </c>
      <c r="C22" s="28">
        <f>C20-C21</f>
        <v>19049</v>
      </c>
      <c r="D22" s="28">
        <f>D20-D21</f>
        <v>18447</v>
      </c>
      <c r="E22" s="28">
        <f>E20-E21</f>
        <v>19469</v>
      </c>
      <c r="F22" s="25"/>
      <c r="G22" s="25"/>
      <c r="H22" s="25"/>
      <c r="I22" s="25"/>
      <c r="J22" s="25"/>
      <c r="K22" s="25"/>
      <c r="L22" s="25"/>
    </row>
    <row r="23" spans="1:12" ht="15">
      <c r="A23" s="33" t="s">
        <v>372</v>
      </c>
      <c r="B23" s="29">
        <f>B17</f>
        <v>13039</v>
      </c>
      <c r="C23" s="29">
        <f>C17</f>
        <v>15135</v>
      </c>
      <c r="D23" s="62">
        <f>D17</f>
        <v>16201</v>
      </c>
      <c r="E23" s="62">
        <f>E17</f>
        <v>18561</v>
      </c>
      <c r="F23" s="25"/>
      <c r="G23" s="25"/>
      <c r="H23" s="25"/>
      <c r="I23" s="25"/>
      <c r="J23" s="25"/>
      <c r="K23" s="25"/>
      <c r="L23" s="25"/>
    </row>
    <row r="24" spans="1:12" ht="15">
      <c r="A24" s="26" t="s">
        <v>373</v>
      </c>
      <c r="B24" s="29">
        <v>4000</v>
      </c>
      <c r="C24" s="29">
        <v>4000</v>
      </c>
      <c r="D24" s="62">
        <v>4000</v>
      </c>
      <c r="E24" s="62">
        <v>4000</v>
      </c>
      <c r="F24" s="25"/>
      <c r="G24" s="25"/>
      <c r="H24" s="25"/>
      <c r="I24" s="25"/>
      <c r="J24" s="25"/>
      <c r="K24" s="25"/>
      <c r="L24" s="25"/>
    </row>
    <row r="25" spans="1:12" ht="15">
      <c r="A25" s="69" t="s">
        <v>364</v>
      </c>
      <c r="B25" s="68">
        <f>B22+B23+B24</f>
        <v>35921</v>
      </c>
      <c r="C25" s="68">
        <f>C22+C23+C24</f>
        <v>38184</v>
      </c>
      <c r="D25" s="68">
        <f>D22+D23+D24</f>
        <v>38648</v>
      </c>
      <c r="E25" s="68">
        <f>E22+E23+E24</f>
        <v>42030</v>
      </c>
      <c r="F25" s="25"/>
      <c r="G25" s="25"/>
      <c r="H25" s="25"/>
      <c r="I25" s="25"/>
      <c r="J25" s="25"/>
      <c r="K25" s="25"/>
      <c r="L25" s="25"/>
    </row>
    <row r="28" spans="1:12" ht="70.5" customHeight="1">
      <c r="A28" s="567" t="s">
        <v>365</v>
      </c>
      <c r="B28" s="567"/>
      <c r="C28" s="567"/>
      <c r="D28" s="567"/>
      <c r="E28" s="567"/>
      <c r="F28" s="567"/>
      <c r="G28" s="567"/>
      <c r="H28" s="567"/>
      <c r="I28" s="25"/>
      <c r="J28" s="25"/>
      <c r="K28" s="25"/>
      <c r="L28" s="25"/>
    </row>
    <row r="30" spans="1:12" ht="15">
      <c r="A30" s="568"/>
      <c r="B30" s="568"/>
      <c r="C30" s="568"/>
      <c r="D30" s="568"/>
      <c r="E30" s="568"/>
      <c r="F30" s="568"/>
      <c r="G30" s="568"/>
      <c r="H30" s="568"/>
      <c r="I30" s="39"/>
      <c r="J30" s="39"/>
      <c r="K30" s="39"/>
      <c r="L30" s="39"/>
    </row>
    <row r="33" spans="1:9" ht="12.75">
      <c r="A33" s="568"/>
      <c r="B33" s="568"/>
      <c r="C33" s="568"/>
      <c r="D33" s="568"/>
      <c r="E33" s="568"/>
      <c r="F33" s="568"/>
      <c r="G33" s="568"/>
      <c r="H33" s="568"/>
      <c r="I33" s="568"/>
    </row>
    <row r="38" spans="1:9" ht="15">
      <c r="A38" s="40"/>
      <c r="B38" s="25"/>
      <c r="C38" s="25"/>
      <c r="D38" s="65"/>
      <c r="E38" s="65"/>
      <c r="F38" s="25"/>
      <c r="G38" s="25"/>
      <c r="H38" s="25"/>
      <c r="I38" s="25"/>
    </row>
  </sheetData>
  <sheetProtection/>
  <mergeCells count="3">
    <mergeCell ref="A28:H28"/>
    <mergeCell ref="A30:H30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233"/>
  <sheetViews>
    <sheetView zoomScalePageLayoutView="0" workbookViewId="0" topLeftCell="A7">
      <selection activeCell="U19" sqref="U19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1.8515625" style="105" customWidth="1"/>
    <col min="8" max="8" width="12.57421875" style="105" customWidth="1"/>
    <col min="9" max="9" width="11.421875" style="265" customWidth="1"/>
    <col min="10" max="11" width="11.421875" style="250" customWidth="1"/>
    <col min="12" max="12" width="12.140625" style="222" customWidth="1"/>
    <col min="13" max="13" width="8.7109375" style="49" customWidth="1"/>
    <col min="14" max="16" width="12.140625" style="49" customWidth="1"/>
    <col min="17" max="17" width="11.421875" style="107" customWidth="1"/>
    <col min="18" max="18" width="8.8515625" style="107" customWidth="1"/>
    <col min="19" max="19" width="10.28125" style="107" customWidth="1"/>
    <col min="20" max="20" width="9.57421875" style="167" customWidth="1"/>
    <col min="21" max="16384" width="9.140625" style="49" customWidth="1"/>
  </cols>
  <sheetData>
    <row r="1" spans="1:19" ht="15.75">
      <c r="A1" s="523" t="s">
        <v>201</v>
      </c>
      <c r="B1" s="523"/>
      <c r="C1" s="523"/>
      <c r="D1" s="523"/>
      <c r="E1" s="523"/>
      <c r="F1" s="523"/>
      <c r="G1" s="523"/>
      <c r="H1" s="523"/>
      <c r="I1" s="523"/>
      <c r="J1" s="223"/>
      <c r="K1" s="223"/>
      <c r="L1" s="203"/>
      <c r="M1" s="71"/>
      <c r="N1" s="71"/>
      <c r="O1" s="71"/>
      <c r="P1" s="71"/>
      <c r="Q1" s="72" t="s">
        <v>269</v>
      </c>
      <c r="R1" s="72"/>
      <c r="S1" s="72"/>
    </row>
    <row r="2" spans="1:19" ht="15">
      <c r="A2" s="73" t="s">
        <v>202</v>
      </c>
      <c r="B2" s="73"/>
      <c r="C2" s="73"/>
      <c r="D2" s="73"/>
      <c r="E2" s="73"/>
      <c r="F2" s="73"/>
      <c r="G2" s="73"/>
      <c r="H2" s="73"/>
      <c r="I2" s="251"/>
      <c r="J2" s="224"/>
      <c r="K2" s="224"/>
      <c r="L2" s="204"/>
      <c r="M2" s="73"/>
      <c r="N2" s="73"/>
      <c r="O2" s="73"/>
      <c r="P2" s="73"/>
      <c r="Q2" s="74"/>
      <c r="R2" s="72"/>
      <c r="S2" s="72"/>
    </row>
    <row r="3" spans="1:19" ht="15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72"/>
      <c r="S3" s="72"/>
    </row>
    <row r="4" spans="1:19" ht="18">
      <c r="A4" s="492" t="s">
        <v>204</v>
      </c>
      <c r="B4" s="492"/>
      <c r="C4" s="492"/>
      <c r="D4" s="492"/>
      <c r="E4" s="492"/>
      <c r="F4" s="492"/>
      <c r="G4" s="492"/>
      <c r="H4" s="492"/>
      <c r="I4" s="492"/>
      <c r="J4" s="225"/>
      <c r="K4" s="225"/>
      <c r="L4" s="205"/>
      <c r="M4" s="75"/>
      <c r="N4" s="75"/>
      <c r="O4" s="75"/>
      <c r="P4" s="75"/>
      <c r="Q4" s="163"/>
      <c r="R4" s="72"/>
      <c r="S4" s="72"/>
    </row>
    <row r="5" spans="1:19" ht="15.75">
      <c r="A5" s="76"/>
      <c r="B5" s="76"/>
      <c r="C5" s="76"/>
      <c r="D5" s="76"/>
      <c r="E5" s="77"/>
      <c r="F5" s="78"/>
      <c r="G5" s="78"/>
      <c r="H5" s="78"/>
      <c r="I5" s="252"/>
      <c r="J5" s="226"/>
      <c r="K5" s="226"/>
      <c r="L5" s="203"/>
      <c r="M5" s="71"/>
      <c r="N5" s="71"/>
      <c r="O5" s="71"/>
      <c r="P5" s="71"/>
      <c r="Q5" s="72"/>
      <c r="R5" s="72"/>
      <c r="S5" s="72"/>
    </row>
    <row r="6" spans="1:19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172"/>
    </row>
    <row r="7" spans="1:19" ht="15.75">
      <c r="A7" s="76"/>
      <c r="B7" s="76"/>
      <c r="C7" s="76"/>
      <c r="D7" s="76"/>
      <c r="E7" s="77"/>
      <c r="F7" s="78"/>
      <c r="G7" s="78"/>
      <c r="H7" s="78"/>
      <c r="I7" s="252"/>
      <c r="J7" s="226"/>
      <c r="K7" s="226"/>
      <c r="L7" s="203"/>
      <c r="M7" s="71"/>
      <c r="N7" s="71"/>
      <c r="O7" s="71"/>
      <c r="P7" s="71"/>
      <c r="Q7" s="72"/>
      <c r="R7" s="72"/>
      <c r="S7" s="72"/>
    </row>
    <row r="8" spans="1:19" ht="15">
      <c r="A8" s="79"/>
      <c r="B8" s="79"/>
      <c r="C8" s="79"/>
      <c r="D8" s="79"/>
      <c r="E8" s="80"/>
      <c r="F8" s="78"/>
      <c r="G8" s="78"/>
      <c r="H8" s="78"/>
      <c r="I8" s="253"/>
      <c r="J8" s="227"/>
      <c r="K8" s="227"/>
      <c r="L8" s="206"/>
      <c r="M8" s="72"/>
      <c r="N8" s="72"/>
      <c r="O8" s="72"/>
      <c r="P8" s="72"/>
      <c r="Q8" s="72"/>
      <c r="R8" s="72" t="s">
        <v>205</v>
      </c>
      <c r="S8" s="72"/>
    </row>
    <row r="9" spans="1:20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9" t="s">
        <v>427</v>
      </c>
      <c r="H9" s="534" t="s">
        <v>428</v>
      </c>
      <c r="I9" s="535"/>
      <c r="J9" s="535"/>
      <c r="K9" s="535"/>
      <c r="L9" s="536"/>
      <c r="M9" s="173"/>
      <c r="N9" s="534" t="s">
        <v>366</v>
      </c>
      <c r="O9" s="535"/>
      <c r="P9" s="535"/>
      <c r="Q9" s="536"/>
      <c r="R9" s="550" t="s">
        <v>409</v>
      </c>
      <c r="S9" s="539" t="s">
        <v>425</v>
      </c>
      <c r="T9" s="569"/>
    </row>
    <row r="10" spans="1:20" s="46" customFormat="1" ht="18" customHeight="1">
      <c r="A10" s="528"/>
      <c r="B10" s="529"/>
      <c r="C10" s="530"/>
      <c r="D10" s="528"/>
      <c r="E10" s="530"/>
      <c r="F10" s="540"/>
      <c r="G10" s="540"/>
      <c r="H10" s="546" t="s">
        <v>270</v>
      </c>
      <c r="I10" s="547"/>
      <c r="J10" s="228"/>
      <c r="K10" s="228"/>
      <c r="L10" s="570" t="s">
        <v>97</v>
      </c>
      <c r="M10" s="171"/>
      <c r="N10" s="534" t="s">
        <v>30</v>
      </c>
      <c r="O10" s="535"/>
      <c r="P10" s="535"/>
      <c r="Q10" s="536"/>
      <c r="R10" s="551"/>
      <c r="S10" s="540"/>
      <c r="T10" s="569"/>
    </row>
    <row r="11" spans="1:20" s="46" customFormat="1" ht="19.5" customHeight="1">
      <c r="A11" s="528"/>
      <c r="B11" s="529"/>
      <c r="C11" s="530"/>
      <c r="D11" s="528"/>
      <c r="E11" s="530"/>
      <c r="F11" s="540"/>
      <c r="G11" s="540"/>
      <c r="H11" s="548"/>
      <c r="I11" s="549"/>
      <c r="J11" s="229"/>
      <c r="K11" s="229"/>
      <c r="L11" s="571"/>
      <c r="M11" s="160"/>
      <c r="N11" s="539" t="s">
        <v>410</v>
      </c>
      <c r="O11" s="539" t="s">
        <v>411</v>
      </c>
      <c r="P11" s="539" t="s">
        <v>412</v>
      </c>
      <c r="Q11" s="537" t="s">
        <v>413</v>
      </c>
      <c r="R11" s="551"/>
      <c r="S11" s="540"/>
      <c r="T11" s="569"/>
    </row>
    <row r="12" spans="1:20" s="46" customFormat="1" ht="52.5" customHeight="1">
      <c r="A12" s="531"/>
      <c r="B12" s="532"/>
      <c r="C12" s="533"/>
      <c r="D12" s="531"/>
      <c r="E12" s="533"/>
      <c r="F12" s="541"/>
      <c r="G12" s="541"/>
      <c r="H12" s="128" t="s">
        <v>430</v>
      </c>
      <c r="I12" s="254" t="s">
        <v>431</v>
      </c>
      <c r="J12" s="230" t="s">
        <v>434</v>
      </c>
      <c r="K12" s="230" t="s">
        <v>435</v>
      </c>
      <c r="L12" s="572"/>
      <c r="M12" s="161"/>
      <c r="N12" s="541"/>
      <c r="O12" s="541"/>
      <c r="P12" s="541"/>
      <c r="Q12" s="538"/>
      <c r="R12" s="552"/>
      <c r="S12" s="541"/>
      <c r="T12" s="569"/>
    </row>
    <row r="13" spans="1:20" ht="13.5" customHeight="1">
      <c r="A13" s="174">
        <v>0</v>
      </c>
      <c r="B13" s="542">
        <v>1</v>
      </c>
      <c r="C13" s="543"/>
      <c r="D13" s="544">
        <v>2</v>
      </c>
      <c r="E13" s="545"/>
      <c r="F13" s="45">
        <v>3</v>
      </c>
      <c r="G13" s="45" t="s">
        <v>424</v>
      </c>
      <c r="H13" s="60">
        <v>4</v>
      </c>
      <c r="I13" s="255" t="s">
        <v>367</v>
      </c>
      <c r="J13" s="231"/>
      <c r="K13" s="231"/>
      <c r="L13" s="207">
        <v>5</v>
      </c>
      <c r="M13" s="45"/>
      <c r="N13" s="45" t="s">
        <v>405</v>
      </c>
      <c r="O13" s="45" t="s">
        <v>406</v>
      </c>
      <c r="P13" s="45" t="s">
        <v>407</v>
      </c>
      <c r="Q13" s="60" t="s">
        <v>408</v>
      </c>
      <c r="R13" s="145">
        <v>7</v>
      </c>
      <c r="S13" s="60">
        <v>8</v>
      </c>
      <c r="T13" s="49"/>
    </row>
    <row r="14" spans="1:19" ht="24.75" customHeight="1">
      <c r="A14" s="174" t="s">
        <v>208</v>
      </c>
      <c r="B14" s="174"/>
      <c r="C14" s="174"/>
      <c r="D14" s="553" t="s">
        <v>148</v>
      </c>
      <c r="E14" s="554"/>
      <c r="F14" s="45">
        <v>1</v>
      </c>
      <c r="G14" s="157">
        <f>G15+G35+G41</f>
        <v>325580</v>
      </c>
      <c r="H14" s="50">
        <f>H15+H35+H41</f>
        <v>322902</v>
      </c>
      <c r="I14" s="256">
        <f>I15+I35+I41</f>
        <v>322902</v>
      </c>
      <c r="J14" s="232">
        <f>J15+J35+J41</f>
        <v>240467</v>
      </c>
      <c r="K14" s="232">
        <f>K15+K35+K41</f>
        <v>72250</v>
      </c>
      <c r="L14" s="208">
        <f aca="true" t="shared" si="0" ref="L14:Q14">L15+L35+L41</f>
        <v>318300</v>
      </c>
      <c r="M14" s="50">
        <f>L14/I14*100</f>
        <v>98.57479978445473</v>
      </c>
      <c r="N14" s="50" t="e">
        <f t="shared" si="0"/>
        <v>#REF!</v>
      </c>
      <c r="O14" s="50" t="e">
        <f t="shared" si="0"/>
        <v>#REF!</v>
      </c>
      <c r="P14" s="50" t="e">
        <f t="shared" si="0"/>
        <v>#REF!</v>
      </c>
      <c r="Q14" s="50">
        <f t="shared" si="0"/>
        <v>1500</v>
      </c>
      <c r="R14" s="146">
        <f>Q14/L14*100</f>
        <v>0.47125353440150797</v>
      </c>
      <c r="S14" s="157">
        <f>L14/G14*100</f>
        <v>97.76399041710178</v>
      </c>
    </row>
    <row r="15" spans="1:19" ht="41.25" customHeight="1">
      <c r="A15" s="555"/>
      <c r="B15" s="159">
        <v>1</v>
      </c>
      <c r="C15" s="174"/>
      <c r="D15" s="573" t="s">
        <v>149</v>
      </c>
      <c r="E15" s="574"/>
      <c r="F15" s="45">
        <v>2</v>
      </c>
      <c r="G15" s="67">
        <f>G16+G21+G22+G25+G26+G27</f>
        <v>309216</v>
      </c>
      <c r="H15" s="51">
        <f>H16+H21+H22+H25+H26+H27</f>
        <v>312802</v>
      </c>
      <c r="I15" s="138">
        <f>I16+I21+I22+I25+I26+I27</f>
        <v>312802</v>
      </c>
      <c r="J15" s="232">
        <f>J16+J21+J22+J25+J26+J27</f>
        <v>233501</v>
      </c>
      <c r="K15" s="232">
        <f>K16+K21+K22+K25+K26+K27</f>
        <v>72250</v>
      </c>
      <c r="L15" s="209">
        <f aca="true" t="shared" si="1" ref="L15:Q15">L16+L21+L22+L25+L26+L27</f>
        <v>309600</v>
      </c>
      <c r="M15" s="50">
        <f aca="true" t="shared" si="2" ref="M15:M78">L15/I15*100</f>
        <v>98.97634925607892</v>
      </c>
      <c r="N15" s="51" t="e">
        <f t="shared" si="1"/>
        <v>#REF!</v>
      </c>
      <c r="O15" s="51" t="e">
        <f t="shared" si="1"/>
        <v>#REF!</v>
      </c>
      <c r="P15" s="51" t="e">
        <f t="shared" si="1"/>
        <v>#REF!</v>
      </c>
      <c r="Q15" s="51">
        <f t="shared" si="1"/>
        <v>0</v>
      </c>
      <c r="R15" s="147">
        <f aca="true" t="shared" si="3" ref="R15:R78">SUM(Q15/L15*100)</f>
        <v>0</v>
      </c>
      <c r="S15" s="67">
        <f aca="true" t="shared" si="4" ref="S15:S78">L15/G15*100</f>
        <v>100.12418503570319</v>
      </c>
    </row>
    <row r="16" spans="1:19" ht="31.5" customHeight="1">
      <c r="A16" s="556"/>
      <c r="B16" s="555"/>
      <c r="C16" s="174" t="s">
        <v>245</v>
      </c>
      <c r="D16" s="573" t="s">
        <v>63</v>
      </c>
      <c r="E16" s="574"/>
      <c r="F16" s="45">
        <v>3</v>
      </c>
      <c r="G16" s="186">
        <f>SUM(G17:G20)</f>
        <v>285566</v>
      </c>
      <c r="H16" s="51">
        <f>SUM(H17:H20)</f>
        <v>295152</v>
      </c>
      <c r="I16" s="138">
        <f>SUM(I17:I20)</f>
        <v>295152</v>
      </c>
      <c r="J16" s="233">
        <f>SUM(J17:J20)</f>
        <v>216750</v>
      </c>
      <c r="K16" s="233">
        <f>SUM(K17:K20)</f>
        <v>72250</v>
      </c>
      <c r="L16" s="209">
        <f aca="true" t="shared" si="5" ref="L16:Q16">SUM(L17:L20)</f>
        <v>289000</v>
      </c>
      <c r="M16" s="50">
        <f t="shared" si="2"/>
        <v>97.91565024123163</v>
      </c>
      <c r="N16" s="51" t="e">
        <f t="shared" si="5"/>
        <v>#REF!</v>
      </c>
      <c r="O16" s="51" t="e">
        <f t="shared" si="5"/>
        <v>#REF!</v>
      </c>
      <c r="P16" s="51" t="e">
        <f t="shared" si="5"/>
        <v>#REF!</v>
      </c>
      <c r="Q16" s="51">
        <f t="shared" si="5"/>
        <v>0</v>
      </c>
      <c r="R16" s="147">
        <f t="shared" si="3"/>
        <v>0</v>
      </c>
      <c r="S16" s="67">
        <f t="shared" si="4"/>
        <v>101.20252411001309</v>
      </c>
    </row>
    <row r="17" spans="1:19" ht="15.75" customHeight="1">
      <c r="A17" s="556"/>
      <c r="B17" s="556"/>
      <c r="C17" s="174"/>
      <c r="D17" s="176" t="s">
        <v>22</v>
      </c>
      <c r="E17" s="176" t="s">
        <v>271</v>
      </c>
      <c r="F17" s="45">
        <v>4</v>
      </c>
      <c r="G17" s="187"/>
      <c r="H17" s="51"/>
      <c r="I17" s="138"/>
      <c r="J17" s="233"/>
      <c r="K17" s="233"/>
      <c r="L17" s="209"/>
      <c r="M17" s="50"/>
      <c r="N17" s="51"/>
      <c r="O17" s="51"/>
      <c r="P17" s="51"/>
      <c r="Q17" s="51"/>
      <c r="R17" s="147"/>
      <c r="S17" s="67"/>
    </row>
    <row r="18" spans="1:19" ht="15.75" customHeight="1">
      <c r="A18" s="556"/>
      <c r="B18" s="556"/>
      <c r="C18" s="174"/>
      <c r="D18" s="176" t="s">
        <v>24</v>
      </c>
      <c r="E18" s="176" t="s">
        <v>272</v>
      </c>
      <c r="F18" s="45">
        <v>5</v>
      </c>
      <c r="G18" s="188">
        <v>198621</v>
      </c>
      <c r="H18" s="51">
        <v>173460</v>
      </c>
      <c r="I18" s="138">
        <v>173460</v>
      </c>
      <c r="J18" s="233">
        <v>123289</v>
      </c>
      <c r="K18" s="234">
        <f>J18/9*3</f>
        <v>41096.33333333333</v>
      </c>
      <c r="L18" s="210">
        <f>K18+J18</f>
        <v>164385.3333333333</v>
      </c>
      <c r="M18" s="50">
        <f t="shared" si="2"/>
        <v>94.76843844882585</v>
      </c>
      <c r="N18" s="51" t="e">
        <f>#REF!</f>
        <v>#REF!</v>
      </c>
      <c r="O18" s="51" t="e">
        <f>#REF!</f>
        <v>#REF!</v>
      </c>
      <c r="P18" s="51" t="e">
        <f>#REF!</f>
        <v>#REF!</v>
      </c>
      <c r="Q18" s="51"/>
      <c r="R18" s="147">
        <f t="shared" si="3"/>
        <v>0</v>
      </c>
      <c r="S18" s="67">
        <f t="shared" si="4"/>
        <v>82.76331975638695</v>
      </c>
    </row>
    <row r="19" spans="1:19" ht="15.75" customHeight="1">
      <c r="A19" s="556"/>
      <c r="B19" s="556"/>
      <c r="C19" s="174"/>
      <c r="D19" s="176" t="s">
        <v>31</v>
      </c>
      <c r="E19" s="176" t="s">
        <v>273</v>
      </c>
      <c r="F19" s="45">
        <v>6</v>
      </c>
      <c r="G19" s="188">
        <v>64907</v>
      </c>
      <c r="H19" s="51">
        <v>101843</v>
      </c>
      <c r="I19" s="138">
        <v>101843</v>
      </c>
      <c r="J19" s="233">
        <v>77795</v>
      </c>
      <c r="K19" s="234">
        <f>J19/9*3</f>
        <v>25931.666666666664</v>
      </c>
      <c r="L19" s="210">
        <f>K19+J19</f>
        <v>103726.66666666666</v>
      </c>
      <c r="M19" s="50">
        <f t="shared" si="2"/>
        <v>101.84957892704129</v>
      </c>
      <c r="N19" s="51" t="e">
        <f>#REF!</f>
        <v>#REF!</v>
      </c>
      <c r="O19" s="51" t="e">
        <f>#REF!</f>
        <v>#REF!</v>
      </c>
      <c r="P19" s="51" t="e">
        <f>#REF!</f>
        <v>#REF!</v>
      </c>
      <c r="Q19" s="51"/>
      <c r="R19" s="147">
        <f t="shared" si="3"/>
        <v>0</v>
      </c>
      <c r="S19" s="67">
        <f t="shared" si="4"/>
        <v>159.80813574293475</v>
      </c>
    </row>
    <row r="20" spans="1:19" ht="15.75" customHeight="1">
      <c r="A20" s="556"/>
      <c r="B20" s="556"/>
      <c r="C20" s="174"/>
      <c r="D20" s="176" t="s">
        <v>32</v>
      </c>
      <c r="E20" s="176" t="s">
        <v>274</v>
      </c>
      <c r="F20" s="45">
        <v>7</v>
      </c>
      <c r="G20" s="188">
        <v>22038</v>
      </c>
      <c r="H20" s="51">
        <v>19849</v>
      </c>
      <c r="I20" s="138">
        <v>19849</v>
      </c>
      <c r="J20" s="233">
        <v>15666</v>
      </c>
      <c r="K20" s="234">
        <f>J20/9*3</f>
        <v>5222</v>
      </c>
      <c r="L20" s="210">
        <f>K20+J20</f>
        <v>20888</v>
      </c>
      <c r="M20" s="50">
        <f t="shared" si="2"/>
        <v>105.23452063076226</v>
      </c>
      <c r="N20" s="51" t="e">
        <f>#REF!</f>
        <v>#REF!</v>
      </c>
      <c r="O20" s="51" t="e">
        <f>#REF!</f>
        <v>#REF!</v>
      </c>
      <c r="P20" s="51" t="e">
        <f>#REF!</f>
        <v>#REF!</v>
      </c>
      <c r="Q20" s="51"/>
      <c r="R20" s="147">
        <f t="shared" si="3"/>
        <v>0</v>
      </c>
      <c r="S20" s="67">
        <f t="shared" si="4"/>
        <v>94.78174062982121</v>
      </c>
    </row>
    <row r="21" spans="1:19" ht="15.75" customHeight="1">
      <c r="A21" s="556"/>
      <c r="B21" s="556"/>
      <c r="C21" s="174" t="s">
        <v>251</v>
      </c>
      <c r="D21" s="573" t="s">
        <v>275</v>
      </c>
      <c r="E21" s="574"/>
      <c r="F21" s="45">
        <v>8</v>
      </c>
      <c r="G21" s="51"/>
      <c r="H21" s="51"/>
      <c r="I21" s="138"/>
      <c r="J21" s="233"/>
      <c r="K21" s="233"/>
      <c r="L21" s="211"/>
      <c r="M21" s="50"/>
      <c r="N21" s="47"/>
      <c r="O21" s="47"/>
      <c r="P21" s="47"/>
      <c r="Q21" s="51"/>
      <c r="R21" s="147"/>
      <c r="S21" s="67"/>
    </row>
    <row r="22" spans="1:19" ht="43.5" customHeight="1">
      <c r="A22" s="556"/>
      <c r="B22" s="556"/>
      <c r="C22" s="174" t="s">
        <v>253</v>
      </c>
      <c r="D22" s="573" t="s">
        <v>150</v>
      </c>
      <c r="E22" s="574"/>
      <c r="F22" s="45">
        <v>9</v>
      </c>
      <c r="G22" s="51"/>
      <c r="H22" s="51"/>
      <c r="I22" s="138"/>
      <c r="J22" s="233"/>
      <c r="K22" s="233"/>
      <c r="L22" s="211"/>
      <c r="M22" s="50"/>
      <c r="N22" s="47"/>
      <c r="O22" s="47"/>
      <c r="P22" s="47"/>
      <c r="Q22" s="51"/>
      <c r="R22" s="147"/>
      <c r="S22" s="67"/>
    </row>
    <row r="23" spans="1:19" ht="27.75" customHeight="1">
      <c r="A23" s="556"/>
      <c r="B23" s="556"/>
      <c r="C23" s="555"/>
      <c r="D23" s="81" t="s">
        <v>276</v>
      </c>
      <c r="E23" s="179" t="s">
        <v>134</v>
      </c>
      <c r="F23" s="45">
        <v>10</v>
      </c>
      <c r="G23" s="51"/>
      <c r="H23" s="51"/>
      <c r="I23" s="138"/>
      <c r="J23" s="233"/>
      <c r="K23" s="233"/>
      <c r="L23" s="211"/>
      <c r="M23" s="50"/>
      <c r="N23" s="47"/>
      <c r="O23" s="47"/>
      <c r="P23" s="47"/>
      <c r="Q23" s="51"/>
      <c r="R23" s="147"/>
      <c r="S23" s="67"/>
    </row>
    <row r="24" spans="1:19" ht="27.75" customHeight="1">
      <c r="A24" s="556"/>
      <c r="B24" s="556"/>
      <c r="C24" s="557"/>
      <c r="D24" s="81" t="s">
        <v>277</v>
      </c>
      <c r="E24" s="179" t="s">
        <v>278</v>
      </c>
      <c r="F24" s="45">
        <v>11</v>
      </c>
      <c r="G24" s="51"/>
      <c r="H24" s="51"/>
      <c r="I24" s="138"/>
      <c r="J24" s="233"/>
      <c r="K24" s="233"/>
      <c r="L24" s="211"/>
      <c r="M24" s="50"/>
      <c r="N24" s="47"/>
      <c r="O24" s="47"/>
      <c r="P24" s="47"/>
      <c r="Q24" s="51"/>
      <c r="R24" s="147"/>
      <c r="S24" s="67"/>
    </row>
    <row r="25" spans="1:19" ht="18.75" customHeight="1">
      <c r="A25" s="556"/>
      <c r="B25" s="556"/>
      <c r="C25" s="174" t="s">
        <v>255</v>
      </c>
      <c r="D25" s="573" t="s">
        <v>151</v>
      </c>
      <c r="E25" s="574"/>
      <c r="F25" s="45">
        <v>12</v>
      </c>
      <c r="G25" s="67">
        <v>132</v>
      </c>
      <c r="H25" s="51"/>
      <c r="I25" s="138"/>
      <c r="J25" s="233"/>
      <c r="K25" s="233"/>
      <c r="L25" s="209"/>
      <c r="M25" s="50"/>
      <c r="N25" s="51"/>
      <c r="O25" s="51"/>
      <c r="P25" s="51"/>
      <c r="Q25" s="51"/>
      <c r="R25" s="147"/>
      <c r="S25" s="67"/>
    </row>
    <row r="26" spans="1:19" ht="27.75" customHeight="1">
      <c r="A26" s="556"/>
      <c r="B26" s="557"/>
      <c r="C26" s="174" t="s">
        <v>257</v>
      </c>
      <c r="D26" s="573" t="s">
        <v>279</v>
      </c>
      <c r="E26" s="574"/>
      <c r="F26" s="45">
        <v>13</v>
      </c>
      <c r="G26" s="67">
        <v>64</v>
      </c>
      <c r="H26" s="51"/>
      <c r="I26" s="138"/>
      <c r="J26" s="233">
        <v>45</v>
      </c>
      <c r="K26" s="233"/>
      <c r="L26" s="209"/>
      <c r="M26" s="50"/>
      <c r="N26" s="51"/>
      <c r="O26" s="51"/>
      <c r="P26" s="51"/>
      <c r="Q26" s="51"/>
      <c r="R26" s="147"/>
      <c r="S26" s="67"/>
    </row>
    <row r="27" spans="1:19" ht="39" customHeight="1">
      <c r="A27" s="556"/>
      <c r="B27" s="174"/>
      <c r="C27" s="174" t="s">
        <v>280</v>
      </c>
      <c r="D27" s="573" t="s">
        <v>152</v>
      </c>
      <c r="E27" s="574"/>
      <c r="F27" s="45">
        <v>14</v>
      </c>
      <c r="G27" s="67">
        <f>G28+G29+G32+G33+G34</f>
        <v>23454</v>
      </c>
      <c r="H27" s="51">
        <f>H28+H29+H32+H33+H34</f>
        <v>17650</v>
      </c>
      <c r="I27" s="138">
        <f>I28+I29+I32+I33+I34</f>
        <v>17650</v>
      </c>
      <c r="J27" s="233">
        <f>J28+J29+J32+J33+J34</f>
        <v>16706</v>
      </c>
      <c r="K27" s="233">
        <f>K28+K29+K32+K33+K34</f>
        <v>0</v>
      </c>
      <c r="L27" s="209">
        <f aca="true" t="shared" si="6" ref="L27:Q27">L28+L29+L32+L33+L34</f>
        <v>20600</v>
      </c>
      <c r="M27" s="50">
        <f t="shared" si="2"/>
        <v>116.71388101983003</v>
      </c>
      <c r="N27" s="51" t="e">
        <f t="shared" si="6"/>
        <v>#REF!</v>
      </c>
      <c r="O27" s="51" t="e">
        <f t="shared" si="6"/>
        <v>#REF!</v>
      </c>
      <c r="P27" s="51" t="e">
        <f t="shared" si="6"/>
        <v>#REF!</v>
      </c>
      <c r="Q27" s="51">
        <f t="shared" si="6"/>
        <v>0</v>
      </c>
      <c r="R27" s="147">
        <f t="shared" si="3"/>
        <v>0</v>
      </c>
      <c r="S27" s="67">
        <f t="shared" si="4"/>
        <v>87.83149995736335</v>
      </c>
    </row>
    <row r="28" spans="1:19" ht="18" customHeight="1">
      <c r="A28" s="556"/>
      <c r="B28" s="174"/>
      <c r="C28" s="174"/>
      <c r="D28" s="176" t="s">
        <v>281</v>
      </c>
      <c r="E28" s="176" t="s">
        <v>283</v>
      </c>
      <c r="F28" s="45">
        <v>15</v>
      </c>
      <c r="G28" s="67">
        <v>7511</v>
      </c>
      <c r="H28" s="51">
        <v>2900</v>
      </c>
      <c r="I28" s="138">
        <v>2900</v>
      </c>
      <c r="J28" s="233">
        <v>4807</v>
      </c>
      <c r="K28" s="233"/>
      <c r="L28" s="209">
        <v>5000</v>
      </c>
      <c r="M28" s="50">
        <f t="shared" si="2"/>
        <v>172.41379310344826</v>
      </c>
      <c r="N28" s="51" t="e">
        <f>#REF!</f>
        <v>#REF!</v>
      </c>
      <c r="O28" s="51" t="e">
        <f>#REF!</f>
        <v>#REF!</v>
      </c>
      <c r="P28" s="51" t="e">
        <f>#REF!</f>
        <v>#REF!</v>
      </c>
      <c r="Q28" s="51"/>
      <c r="R28" s="147">
        <f t="shared" si="3"/>
        <v>0</v>
      </c>
      <c r="S28" s="67">
        <f t="shared" si="4"/>
        <v>66.56903208627347</v>
      </c>
    </row>
    <row r="29" spans="1:20" ht="28.5" customHeight="1">
      <c r="A29" s="556"/>
      <c r="B29" s="174"/>
      <c r="C29" s="174"/>
      <c r="D29" s="176" t="s">
        <v>33</v>
      </c>
      <c r="E29" s="176" t="s">
        <v>155</v>
      </c>
      <c r="F29" s="45">
        <v>16</v>
      </c>
      <c r="G29" s="67">
        <f>SUM(G30:G31)</f>
        <v>2</v>
      </c>
      <c r="H29" s="67">
        <f>SUM(H30:H31)</f>
        <v>0</v>
      </c>
      <c r="I29" s="139">
        <f>SUM(I30:I31)</f>
        <v>0</v>
      </c>
      <c r="J29" s="233">
        <f>SUM(J30:J31)</f>
        <v>0</v>
      </c>
      <c r="K29" s="233">
        <f>SUM(K30:K31)</f>
        <v>0</v>
      </c>
      <c r="L29" s="209"/>
      <c r="M29" s="50"/>
      <c r="N29" s="51"/>
      <c r="O29" s="51"/>
      <c r="P29" s="51"/>
      <c r="Q29" s="51"/>
      <c r="R29" s="147"/>
      <c r="S29" s="67"/>
      <c r="T29" s="82"/>
    </row>
    <row r="30" spans="1:19" ht="14.25" customHeight="1">
      <c r="A30" s="556"/>
      <c r="B30" s="174"/>
      <c r="C30" s="174"/>
      <c r="D30" s="176"/>
      <c r="E30" s="176" t="s">
        <v>153</v>
      </c>
      <c r="F30" s="45">
        <v>17</v>
      </c>
      <c r="G30" s="67">
        <v>2</v>
      </c>
      <c r="H30" s="51"/>
      <c r="I30" s="138"/>
      <c r="J30" s="233"/>
      <c r="K30" s="233"/>
      <c r="L30" s="209"/>
      <c r="M30" s="50"/>
      <c r="N30" s="51"/>
      <c r="O30" s="51"/>
      <c r="P30" s="51"/>
      <c r="Q30" s="51"/>
      <c r="R30" s="147"/>
      <c r="S30" s="67"/>
    </row>
    <row r="31" spans="1:19" ht="14.25" customHeight="1">
      <c r="A31" s="556"/>
      <c r="B31" s="174"/>
      <c r="C31" s="174"/>
      <c r="D31" s="176"/>
      <c r="E31" s="176" t="s">
        <v>64</v>
      </c>
      <c r="F31" s="45">
        <v>18</v>
      </c>
      <c r="G31" s="67">
        <v>0</v>
      </c>
      <c r="H31" s="51"/>
      <c r="I31" s="138"/>
      <c r="J31" s="233"/>
      <c r="K31" s="233"/>
      <c r="L31" s="209"/>
      <c r="M31" s="50"/>
      <c r="N31" s="51"/>
      <c r="O31" s="51"/>
      <c r="P31" s="51"/>
      <c r="Q31" s="51"/>
      <c r="R31" s="147"/>
      <c r="S31" s="67"/>
    </row>
    <row r="32" spans="1:19" ht="14.25" customHeight="1">
      <c r="A32" s="556"/>
      <c r="B32" s="174"/>
      <c r="C32" s="174"/>
      <c r="D32" s="176" t="s">
        <v>34</v>
      </c>
      <c r="E32" s="176" t="s">
        <v>284</v>
      </c>
      <c r="F32" s="45">
        <v>19</v>
      </c>
      <c r="G32" s="67">
        <v>14057</v>
      </c>
      <c r="H32" s="51">
        <v>14600</v>
      </c>
      <c r="I32" s="138">
        <v>14600</v>
      </c>
      <c r="J32" s="233">
        <v>11018</v>
      </c>
      <c r="K32" s="233"/>
      <c r="L32" s="209">
        <v>14600</v>
      </c>
      <c r="M32" s="50">
        <f t="shared" si="2"/>
        <v>100</v>
      </c>
      <c r="N32" s="51" t="e">
        <f>#REF!</f>
        <v>#REF!</v>
      </c>
      <c r="O32" s="51" t="e">
        <f>#REF!</f>
        <v>#REF!</v>
      </c>
      <c r="P32" s="51" t="e">
        <f>#REF!</f>
        <v>#REF!</v>
      </c>
      <c r="Q32" s="51"/>
      <c r="R32" s="147">
        <f t="shared" si="3"/>
        <v>0</v>
      </c>
      <c r="S32" s="67">
        <f t="shared" si="4"/>
        <v>103.86284413459485</v>
      </c>
    </row>
    <row r="33" spans="1:19" ht="16.5" customHeight="1">
      <c r="A33" s="556"/>
      <c r="B33" s="174"/>
      <c r="C33" s="174"/>
      <c r="D33" s="176" t="s">
        <v>35</v>
      </c>
      <c r="E33" s="176" t="s">
        <v>285</v>
      </c>
      <c r="F33" s="45">
        <v>20</v>
      </c>
      <c r="G33" s="67"/>
      <c r="H33" s="51"/>
      <c r="I33" s="138"/>
      <c r="J33" s="233"/>
      <c r="K33" s="233"/>
      <c r="L33" s="209"/>
      <c r="M33" s="50"/>
      <c r="N33" s="51"/>
      <c r="O33" s="51"/>
      <c r="P33" s="51"/>
      <c r="Q33" s="51"/>
      <c r="R33" s="147"/>
      <c r="S33" s="67"/>
    </row>
    <row r="34" spans="1:19" ht="16.5" customHeight="1">
      <c r="A34" s="556"/>
      <c r="B34" s="174"/>
      <c r="C34" s="174"/>
      <c r="D34" s="176" t="s">
        <v>36</v>
      </c>
      <c r="E34" s="176" t="s">
        <v>274</v>
      </c>
      <c r="F34" s="45">
        <v>21</v>
      </c>
      <c r="G34" s="67">
        <v>1884</v>
      </c>
      <c r="H34" s="51">
        <v>150</v>
      </c>
      <c r="I34" s="138">
        <v>150</v>
      </c>
      <c r="J34" s="233">
        <v>881</v>
      </c>
      <c r="K34" s="233"/>
      <c r="L34" s="209">
        <v>1000</v>
      </c>
      <c r="M34" s="50">
        <f t="shared" si="2"/>
        <v>666.6666666666667</v>
      </c>
      <c r="N34" s="51" t="e">
        <f>#REF!</f>
        <v>#REF!</v>
      </c>
      <c r="O34" s="51" t="e">
        <f>#REF!</f>
        <v>#REF!</v>
      </c>
      <c r="P34" s="51" t="e">
        <f>#REF!</f>
        <v>#REF!</v>
      </c>
      <c r="Q34" s="51"/>
      <c r="R34" s="147">
        <f t="shared" si="3"/>
        <v>0</v>
      </c>
      <c r="S34" s="67">
        <f t="shared" si="4"/>
        <v>53.07855626326964</v>
      </c>
    </row>
    <row r="35" spans="1:19" ht="42" customHeight="1">
      <c r="A35" s="556"/>
      <c r="B35" s="174">
        <v>2</v>
      </c>
      <c r="C35" s="174"/>
      <c r="D35" s="573" t="s">
        <v>154</v>
      </c>
      <c r="E35" s="574"/>
      <c r="F35" s="45">
        <v>22</v>
      </c>
      <c r="G35" s="51">
        <f aca="true" t="shared" si="7" ref="G35:Q35">SUM(G36:G40)</f>
        <v>16364</v>
      </c>
      <c r="H35" s="51">
        <f>SUM(H36:H40)</f>
        <v>10100</v>
      </c>
      <c r="I35" s="138">
        <f>SUM(I36:I40)</f>
        <v>10100</v>
      </c>
      <c r="J35" s="233">
        <f>SUM(J36:J40)</f>
        <v>6966</v>
      </c>
      <c r="K35" s="233">
        <f>SUM(K36:K40)</f>
        <v>0</v>
      </c>
      <c r="L35" s="209">
        <f t="shared" si="7"/>
        <v>8700</v>
      </c>
      <c r="M35" s="50">
        <f t="shared" si="2"/>
        <v>86.13861386138613</v>
      </c>
      <c r="N35" s="51" t="e">
        <f t="shared" si="7"/>
        <v>#REF!</v>
      </c>
      <c r="O35" s="51" t="e">
        <f t="shared" si="7"/>
        <v>#REF!</v>
      </c>
      <c r="P35" s="51" t="e">
        <f t="shared" si="7"/>
        <v>#REF!</v>
      </c>
      <c r="Q35" s="51">
        <f t="shared" si="7"/>
        <v>1500</v>
      </c>
      <c r="R35" s="147">
        <f t="shared" si="3"/>
        <v>17.24137931034483</v>
      </c>
      <c r="S35" s="67">
        <f t="shared" si="4"/>
        <v>53.165485211439744</v>
      </c>
    </row>
    <row r="36" spans="1:19" ht="15.75" customHeight="1">
      <c r="A36" s="556"/>
      <c r="B36" s="555"/>
      <c r="C36" s="174" t="s">
        <v>245</v>
      </c>
      <c r="D36" s="575" t="s">
        <v>286</v>
      </c>
      <c r="E36" s="576"/>
      <c r="F36" s="45">
        <v>23</v>
      </c>
      <c r="G36" s="51"/>
      <c r="H36" s="51"/>
      <c r="I36" s="138"/>
      <c r="J36" s="233"/>
      <c r="K36" s="233"/>
      <c r="L36" s="209"/>
      <c r="M36" s="50"/>
      <c r="N36" s="51"/>
      <c r="O36" s="51"/>
      <c r="P36" s="51"/>
      <c r="Q36" s="51"/>
      <c r="R36" s="147"/>
      <c r="S36" s="67"/>
    </row>
    <row r="37" spans="1:19" ht="20.25" customHeight="1">
      <c r="A37" s="556"/>
      <c r="B37" s="556"/>
      <c r="C37" s="174" t="s">
        <v>251</v>
      </c>
      <c r="D37" s="575" t="s">
        <v>287</v>
      </c>
      <c r="E37" s="576"/>
      <c r="F37" s="45">
        <v>24</v>
      </c>
      <c r="G37" s="51"/>
      <c r="H37" s="51"/>
      <c r="I37" s="138"/>
      <c r="J37" s="233"/>
      <c r="K37" s="233"/>
      <c r="L37" s="209"/>
      <c r="M37" s="50"/>
      <c r="N37" s="51"/>
      <c r="O37" s="51"/>
      <c r="P37" s="51"/>
      <c r="Q37" s="51"/>
      <c r="R37" s="147"/>
      <c r="S37" s="67"/>
    </row>
    <row r="38" spans="1:19" ht="19.5" customHeight="1">
      <c r="A38" s="556"/>
      <c r="B38" s="556"/>
      <c r="C38" s="174" t="s">
        <v>253</v>
      </c>
      <c r="D38" s="575" t="s">
        <v>288</v>
      </c>
      <c r="E38" s="576"/>
      <c r="F38" s="45">
        <v>25</v>
      </c>
      <c r="G38" s="51">
        <v>14690</v>
      </c>
      <c r="H38" s="51">
        <v>8600</v>
      </c>
      <c r="I38" s="138">
        <v>8600</v>
      </c>
      <c r="J38" s="233">
        <v>5425</v>
      </c>
      <c r="K38" s="233"/>
      <c r="L38" s="209">
        <v>7200</v>
      </c>
      <c r="M38" s="50">
        <f t="shared" si="2"/>
        <v>83.72093023255815</v>
      </c>
      <c r="N38" s="51" t="e">
        <f>#REF!</f>
        <v>#REF!</v>
      </c>
      <c r="O38" s="51" t="e">
        <f>#REF!</f>
        <v>#REF!</v>
      </c>
      <c r="P38" s="51" t="e">
        <f>#REF!</f>
        <v>#REF!</v>
      </c>
      <c r="Q38" s="51"/>
      <c r="R38" s="147">
        <f t="shared" si="3"/>
        <v>0</v>
      </c>
      <c r="S38" s="67">
        <f t="shared" si="4"/>
        <v>49.01293396868618</v>
      </c>
    </row>
    <row r="39" spans="1:19" ht="16.5" customHeight="1">
      <c r="A39" s="556"/>
      <c r="B39" s="556"/>
      <c r="C39" s="174" t="s">
        <v>255</v>
      </c>
      <c r="D39" s="575" t="s">
        <v>289</v>
      </c>
      <c r="E39" s="576"/>
      <c r="F39" s="45">
        <v>26</v>
      </c>
      <c r="G39" s="51">
        <v>1631</v>
      </c>
      <c r="H39" s="51">
        <v>1460</v>
      </c>
      <c r="I39" s="138">
        <v>1460</v>
      </c>
      <c r="J39" s="233">
        <v>1393</v>
      </c>
      <c r="K39" s="233"/>
      <c r="L39" s="209">
        <v>1460</v>
      </c>
      <c r="M39" s="50">
        <f t="shared" si="2"/>
        <v>100</v>
      </c>
      <c r="N39" s="51" t="e">
        <f>#REF!</f>
        <v>#REF!</v>
      </c>
      <c r="O39" s="51" t="e">
        <f>#REF!</f>
        <v>#REF!</v>
      </c>
      <c r="P39" s="51" t="e">
        <f>#REF!</f>
        <v>#REF!</v>
      </c>
      <c r="Q39" s="51">
        <v>1460</v>
      </c>
      <c r="R39" s="147">
        <f t="shared" si="3"/>
        <v>100</v>
      </c>
      <c r="S39" s="67">
        <f t="shared" si="4"/>
        <v>89.51563458001226</v>
      </c>
    </row>
    <row r="40" spans="1:19" ht="17.25" customHeight="1">
      <c r="A40" s="556"/>
      <c r="B40" s="557"/>
      <c r="C40" s="174" t="s">
        <v>257</v>
      </c>
      <c r="D40" s="575" t="s">
        <v>290</v>
      </c>
      <c r="E40" s="576"/>
      <c r="F40" s="45">
        <v>27</v>
      </c>
      <c r="G40" s="51">
        <v>43</v>
      </c>
      <c r="H40" s="51">
        <v>40</v>
      </c>
      <c r="I40" s="138">
        <v>40</v>
      </c>
      <c r="J40" s="233">
        <v>148</v>
      </c>
      <c r="K40" s="233"/>
      <c r="L40" s="209">
        <v>40</v>
      </c>
      <c r="M40" s="50">
        <f t="shared" si="2"/>
        <v>100</v>
      </c>
      <c r="N40" s="51" t="e">
        <f>#REF!</f>
        <v>#REF!</v>
      </c>
      <c r="O40" s="51" t="e">
        <f>#REF!</f>
        <v>#REF!</v>
      </c>
      <c r="P40" s="51" t="e">
        <f>#REF!</f>
        <v>#REF!</v>
      </c>
      <c r="Q40" s="51">
        <v>40</v>
      </c>
      <c r="R40" s="147">
        <f t="shared" si="3"/>
        <v>100</v>
      </c>
      <c r="S40" s="67">
        <f t="shared" si="4"/>
        <v>93.02325581395348</v>
      </c>
    </row>
    <row r="41" spans="1:19" ht="17.25" customHeight="1">
      <c r="A41" s="557"/>
      <c r="B41" s="174">
        <v>3</v>
      </c>
      <c r="C41" s="174"/>
      <c r="D41" s="575" t="s">
        <v>210</v>
      </c>
      <c r="E41" s="576"/>
      <c r="F41" s="45">
        <v>28</v>
      </c>
      <c r="G41" s="51"/>
      <c r="H41" s="51"/>
      <c r="I41" s="138"/>
      <c r="J41" s="233"/>
      <c r="K41" s="233"/>
      <c r="L41" s="211"/>
      <c r="M41" s="50"/>
      <c r="N41" s="47"/>
      <c r="O41" s="47"/>
      <c r="P41" s="47"/>
      <c r="Q41" s="51"/>
      <c r="R41" s="147"/>
      <c r="S41" s="67"/>
    </row>
    <row r="42" spans="1:19" ht="24" customHeight="1">
      <c r="A42" s="177" t="s">
        <v>213</v>
      </c>
      <c r="B42" s="577" t="s">
        <v>195</v>
      </c>
      <c r="C42" s="578"/>
      <c r="D42" s="578"/>
      <c r="E42" s="579"/>
      <c r="F42" s="45">
        <v>29</v>
      </c>
      <c r="G42" s="50">
        <f aca="true" t="shared" si="8" ref="G42:Q42">SUM(G43+G152+G160)</f>
        <v>205444</v>
      </c>
      <c r="H42" s="50">
        <f>SUM(H43+H152+H160)</f>
        <v>264598</v>
      </c>
      <c r="I42" s="256">
        <f>SUM(I43+I152+I160)</f>
        <v>264598</v>
      </c>
      <c r="J42" s="232">
        <f>J43+J152+J160</f>
        <v>132271</v>
      </c>
      <c r="K42" s="232">
        <f>K43+K152+K160</f>
        <v>0</v>
      </c>
      <c r="L42" s="208">
        <f t="shared" si="8"/>
        <v>259841</v>
      </c>
      <c r="M42" s="50">
        <f t="shared" si="2"/>
        <v>98.20217839892969</v>
      </c>
      <c r="N42" s="50" t="e">
        <f t="shared" si="8"/>
        <v>#REF!</v>
      </c>
      <c r="O42" s="50" t="e">
        <f t="shared" si="8"/>
        <v>#REF!</v>
      </c>
      <c r="P42" s="50" t="e">
        <f t="shared" si="8"/>
        <v>#REF!</v>
      </c>
      <c r="Q42" s="50" t="e">
        <f t="shared" si="8"/>
        <v>#REF!</v>
      </c>
      <c r="R42" s="146" t="e">
        <f t="shared" si="3"/>
        <v>#REF!</v>
      </c>
      <c r="S42" s="157">
        <f t="shared" si="4"/>
        <v>126.4777749654407</v>
      </c>
    </row>
    <row r="43" spans="1:19" ht="32.25" customHeight="1">
      <c r="A43" s="537"/>
      <c r="B43" s="177">
        <v>1</v>
      </c>
      <c r="C43" s="580" t="s">
        <v>158</v>
      </c>
      <c r="D43" s="581"/>
      <c r="E43" s="582"/>
      <c r="F43" s="45">
        <v>30</v>
      </c>
      <c r="G43" s="51">
        <f aca="true" t="shared" si="9" ref="G43:Q43">G44+G92+G101+G135</f>
        <v>195193</v>
      </c>
      <c r="H43" s="51">
        <f>H44+H92+H101+H135</f>
        <v>248977</v>
      </c>
      <c r="I43" s="138">
        <f>I44+I92+I101+I135</f>
        <v>248977</v>
      </c>
      <c r="J43" s="233">
        <f>J44+J92+J101+J135</f>
        <v>122560</v>
      </c>
      <c r="K43" s="233">
        <f>K44+K92+K101+K135</f>
        <v>0</v>
      </c>
      <c r="L43" s="209">
        <f t="shared" si="9"/>
        <v>244335</v>
      </c>
      <c r="M43" s="50">
        <f t="shared" si="2"/>
        <v>98.13557075553163</v>
      </c>
      <c r="N43" s="51" t="e">
        <f t="shared" si="9"/>
        <v>#REF!</v>
      </c>
      <c r="O43" s="51" t="e">
        <f t="shared" si="9"/>
        <v>#REF!</v>
      </c>
      <c r="P43" s="51" t="e">
        <f t="shared" si="9"/>
        <v>#REF!</v>
      </c>
      <c r="Q43" s="51" t="e">
        <f t="shared" si="9"/>
        <v>#REF!</v>
      </c>
      <c r="R43" s="147" t="e">
        <f t="shared" si="3"/>
        <v>#REF!</v>
      </c>
      <c r="S43" s="67">
        <f t="shared" si="4"/>
        <v>125.17610774976562</v>
      </c>
    </row>
    <row r="44" spans="1:19" ht="27.75" customHeight="1">
      <c r="A44" s="558"/>
      <c r="B44" s="537"/>
      <c r="C44" s="573" t="s">
        <v>159</v>
      </c>
      <c r="D44" s="583"/>
      <c r="E44" s="574"/>
      <c r="F44" s="45">
        <v>31</v>
      </c>
      <c r="G44" s="51">
        <f>SUM(G45+G53+G59)</f>
        <v>65557</v>
      </c>
      <c r="H44" s="51">
        <f>SUM(H45+H53+H59)</f>
        <v>100045</v>
      </c>
      <c r="I44" s="138">
        <f>SUM(I45+I53+I59)</f>
        <v>100045</v>
      </c>
      <c r="J44" s="233">
        <f>J45+J53+J59</f>
        <v>47047</v>
      </c>
      <c r="K44" s="233">
        <f>K45+K53+K59</f>
        <v>0</v>
      </c>
      <c r="L44" s="209">
        <f aca="true" t="shared" si="10" ref="L44:Q44">SUM(L45+L53+L59)</f>
        <v>96747</v>
      </c>
      <c r="M44" s="50">
        <f t="shared" si="2"/>
        <v>96.7034834324554</v>
      </c>
      <c r="N44" s="51" t="e">
        <f t="shared" si="10"/>
        <v>#REF!</v>
      </c>
      <c r="O44" s="51" t="e">
        <f t="shared" si="10"/>
        <v>#REF!</v>
      </c>
      <c r="P44" s="51" t="e">
        <f t="shared" si="10"/>
        <v>#REF!</v>
      </c>
      <c r="Q44" s="51" t="e">
        <f t="shared" si="10"/>
        <v>#REF!</v>
      </c>
      <c r="R44" s="147" t="e">
        <f t="shared" si="3"/>
        <v>#REF!</v>
      </c>
      <c r="S44" s="67">
        <f t="shared" si="4"/>
        <v>147.5769177967265</v>
      </c>
    </row>
    <row r="45" spans="1:19" ht="42.75" customHeight="1">
      <c r="A45" s="558"/>
      <c r="B45" s="558"/>
      <c r="C45" s="174" t="s">
        <v>291</v>
      </c>
      <c r="D45" s="573" t="s">
        <v>156</v>
      </c>
      <c r="E45" s="574"/>
      <c r="F45" s="45">
        <v>32</v>
      </c>
      <c r="G45" s="51">
        <f>SUM(G46+G47+G50+G51+G52)</f>
        <v>27061</v>
      </c>
      <c r="H45" s="51">
        <f>SUM(H46+H47+H50+H51+H52)</f>
        <v>40091</v>
      </c>
      <c r="I45" s="138">
        <f>SUM(I46+I47+I50+I51+I52)</f>
        <v>40091</v>
      </c>
      <c r="J45" s="233">
        <f>J46+J47+J50+J51+J52</f>
        <v>19239</v>
      </c>
      <c r="K45" s="233">
        <f>K46+K47+K50+K51+K52</f>
        <v>0</v>
      </c>
      <c r="L45" s="209">
        <f aca="true" t="shared" si="11" ref="L45:Q45">SUM(L46+L47+L50+L51+L52)</f>
        <v>39316</v>
      </c>
      <c r="M45" s="50">
        <f t="shared" si="2"/>
        <v>98.06689780748796</v>
      </c>
      <c r="N45" s="51" t="e">
        <f t="shared" si="11"/>
        <v>#REF!</v>
      </c>
      <c r="O45" s="51" t="e">
        <f t="shared" si="11"/>
        <v>#REF!</v>
      </c>
      <c r="P45" s="51" t="e">
        <f t="shared" si="11"/>
        <v>#REF!</v>
      </c>
      <c r="Q45" s="51">
        <f t="shared" si="11"/>
        <v>43879</v>
      </c>
      <c r="R45" s="147">
        <f t="shared" si="3"/>
        <v>111.6059619493336</v>
      </c>
      <c r="S45" s="67">
        <f t="shared" si="4"/>
        <v>145.2865747755072</v>
      </c>
    </row>
    <row r="46" spans="1:19" ht="20.25" customHeight="1">
      <c r="A46" s="558"/>
      <c r="B46" s="558"/>
      <c r="C46" s="174" t="s">
        <v>245</v>
      </c>
      <c r="D46" s="573" t="s">
        <v>292</v>
      </c>
      <c r="E46" s="574"/>
      <c r="F46" s="45">
        <v>33</v>
      </c>
      <c r="G46" s="51">
        <v>2279</v>
      </c>
      <c r="H46" s="51">
        <v>6104</v>
      </c>
      <c r="I46" s="138">
        <v>6104</v>
      </c>
      <c r="J46" s="233">
        <v>1759</v>
      </c>
      <c r="K46" s="233"/>
      <c r="L46" s="209">
        <v>6000</v>
      </c>
      <c r="M46" s="50">
        <f t="shared" si="2"/>
        <v>98.2961992136304</v>
      </c>
      <c r="N46" s="51" t="e">
        <f>#REF!</f>
        <v>#REF!</v>
      </c>
      <c r="O46" s="51" t="e">
        <f>#REF!</f>
        <v>#REF!</v>
      </c>
      <c r="P46" s="51" t="e">
        <f>#REF!</f>
        <v>#REF!</v>
      </c>
      <c r="Q46" s="51">
        <v>6104</v>
      </c>
      <c r="R46" s="147">
        <f t="shared" si="3"/>
        <v>101.73333333333335</v>
      </c>
      <c r="S46" s="67">
        <f t="shared" si="4"/>
        <v>263.2733655111891</v>
      </c>
    </row>
    <row r="47" spans="1:19" ht="28.5" customHeight="1">
      <c r="A47" s="558"/>
      <c r="B47" s="558"/>
      <c r="C47" s="174" t="s">
        <v>251</v>
      </c>
      <c r="D47" s="573" t="s">
        <v>65</v>
      </c>
      <c r="E47" s="574"/>
      <c r="F47" s="45">
        <v>34</v>
      </c>
      <c r="G47" s="51">
        <v>3338</v>
      </c>
      <c r="H47" s="51">
        <v>6877</v>
      </c>
      <c r="I47" s="138">
        <v>6877</v>
      </c>
      <c r="J47" s="233">
        <v>2640</v>
      </c>
      <c r="K47" s="233"/>
      <c r="L47" s="209">
        <v>6206</v>
      </c>
      <c r="M47" s="50">
        <f t="shared" si="2"/>
        <v>90.24283844699724</v>
      </c>
      <c r="N47" s="51" t="e">
        <f>#REF!</f>
        <v>#REF!</v>
      </c>
      <c r="O47" s="51" t="e">
        <f>#REF!</f>
        <v>#REF!</v>
      </c>
      <c r="P47" s="51" t="e">
        <f>#REF!</f>
        <v>#REF!</v>
      </c>
      <c r="Q47" s="51">
        <v>6877</v>
      </c>
      <c r="R47" s="147">
        <f t="shared" si="3"/>
        <v>110.81211730583307</v>
      </c>
      <c r="S47" s="67">
        <f t="shared" si="4"/>
        <v>185.91971240263632</v>
      </c>
    </row>
    <row r="48" spans="1:19" ht="17.25" customHeight="1">
      <c r="A48" s="558"/>
      <c r="B48" s="558"/>
      <c r="C48" s="174"/>
      <c r="D48" s="176" t="s">
        <v>293</v>
      </c>
      <c r="E48" s="176" t="s">
        <v>294</v>
      </c>
      <c r="F48" s="45">
        <v>35</v>
      </c>
      <c r="G48" s="51">
        <v>719</v>
      </c>
      <c r="H48" s="51">
        <v>2321</v>
      </c>
      <c r="I48" s="138">
        <v>2321</v>
      </c>
      <c r="J48" s="233">
        <v>995</v>
      </c>
      <c r="K48" s="233"/>
      <c r="L48" s="209">
        <v>2321</v>
      </c>
      <c r="M48" s="50">
        <f t="shared" si="2"/>
        <v>100</v>
      </c>
      <c r="N48" s="51" t="e">
        <f>#REF!</f>
        <v>#REF!</v>
      </c>
      <c r="O48" s="51" t="e">
        <f>#REF!</f>
        <v>#REF!</v>
      </c>
      <c r="P48" s="51" t="e">
        <f>#REF!</f>
        <v>#REF!</v>
      </c>
      <c r="Q48" s="51">
        <v>2321</v>
      </c>
      <c r="R48" s="147">
        <f t="shared" si="3"/>
        <v>100</v>
      </c>
      <c r="S48" s="67">
        <f t="shared" si="4"/>
        <v>322.80945757997216</v>
      </c>
    </row>
    <row r="49" spans="1:19" ht="18" customHeight="1">
      <c r="A49" s="558"/>
      <c r="B49" s="558"/>
      <c r="C49" s="174"/>
      <c r="D49" s="176" t="s">
        <v>295</v>
      </c>
      <c r="E49" s="176" t="s">
        <v>296</v>
      </c>
      <c r="F49" s="45">
        <v>36</v>
      </c>
      <c r="G49" s="51">
        <v>2368</v>
      </c>
      <c r="H49" s="51">
        <v>4043</v>
      </c>
      <c r="I49" s="138">
        <v>4043</v>
      </c>
      <c r="J49" s="233">
        <v>1474</v>
      </c>
      <c r="K49" s="233"/>
      <c r="L49" s="209">
        <v>4043</v>
      </c>
      <c r="M49" s="50">
        <f t="shared" si="2"/>
        <v>100</v>
      </c>
      <c r="N49" s="51" t="e">
        <f>#REF!</f>
        <v>#REF!</v>
      </c>
      <c r="O49" s="51" t="e">
        <f>#REF!</f>
        <v>#REF!</v>
      </c>
      <c r="P49" s="51" t="e">
        <f>#REF!</f>
        <v>#REF!</v>
      </c>
      <c r="Q49" s="51">
        <v>4043</v>
      </c>
      <c r="R49" s="147">
        <f t="shared" si="3"/>
        <v>100</v>
      </c>
      <c r="S49" s="67">
        <f t="shared" si="4"/>
        <v>170.7347972972973</v>
      </c>
    </row>
    <row r="50" spans="1:19" ht="31.5" customHeight="1">
      <c r="A50" s="558"/>
      <c r="B50" s="558"/>
      <c r="C50" s="174" t="s">
        <v>253</v>
      </c>
      <c r="D50" s="573" t="s">
        <v>297</v>
      </c>
      <c r="E50" s="574"/>
      <c r="F50" s="45">
        <v>37</v>
      </c>
      <c r="G50" s="51">
        <v>450</v>
      </c>
      <c r="H50" s="51">
        <v>802</v>
      </c>
      <c r="I50" s="138">
        <v>802</v>
      </c>
      <c r="J50" s="233">
        <v>217</v>
      </c>
      <c r="K50" s="233"/>
      <c r="L50" s="209">
        <v>802</v>
      </c>
      <c r="M50" s="50">
        <f t="shared" si="2"/>
        <v>100</v>
      </c>
      <c r="N50" s="51" t="e">
        <f>#REF!</f>
        <v>#REF!</v>
      </c>
      <c r="O50" s="51" t="e">
        <f>#REF!</f>
        <v>#REF!</v>
      </c>
      <c r="P50" s="51" t="e">
        <f>#REF!</f>
        <v>#REF!</v>
      </c>
      <c r="Q50" s="51">
        <v>802</v>
      </c>
      <c r="R50" s="147">
        <f t="shared" si="3"/>
        <v>100</v>
      </c>
      <c r="S50" s="67">
        <f t="shared" si="4"/>
        <v>178.22222222222223</v>
      </c>
    </row>
    <row r="51" spans="1:19" ht="18.75" customHeight="1">
      <c r="A51" s="558"/>
      <c r="B51" s="558"/>
      <c r="C51" s="174" t="s">
        <v>255</v>
      </c>
      <c r="D51" s="573" t="s">
        <v>298</v>
      </c>
      <c r="E51" s="574"/>
      <c r="F51" s="45">
        <v>38</v>
      </c>
      <c r="G51" s="51">
        <v>20994</v>
      </c>
      <c r="H51" s="51">
        <v>26308</v>
      </c>
      <c r="I51" s="138">
        <v>26308</v>
      </c>
      <c r="J51" s="233">
        <v>14623</v>
      </c>
      <c r="K51" s="233"/>
      <c r="L51" s="209">
        <v>26308</v>
      </c>
      <c r="M51" s="50">
        <f t="shared" si="2"/>
        <v>100</v>
      </c>
      <c r="N51" s="51" t="e">
        <f>#REF!</f>
        <v>#REF!</v>
      </c>
      <c r="O51" s="51" t="e">
        <f>#REF!</f>
        <v>#REF!</v>
      </c>
      <c r="P51" s="51" t="e">
        <f>#REF!</f>
        <v>#REF!</v>
      </c>
      <c r="Q51" s="51">
        <v>30096</v>
      </c>
      <c r="R51" s="147">
        <f t="shared" si="3"/>
        <v>114.39866200395316</v>
      </c>
      <c r="S51" s="67">
        <f t="shared" si="4"/>
        <v>125.3119939030199</v>
      </c>
    </row>
    <row r="52" spans="1:19" ht="18.75" customHeight="1">
      <c r="A52" s="558"/>
      <c r="B52" s="558"/>
      <c r="C52" s="174" t="s">
        <v>257</v>
      </c>
      <c r="D52" s="573" t="s">
        <v>299</v>
      </c>
      <c r="E52" s="574"/>
      <c r="F52" s="45">
        <v>39</v>
      </c>
      <c r="G52" s="51"/>
      <c r="H52" s="51"/>
      <c r="I52" s="138"/>
      <c r="J52" s="233"/>
      <c r="K52" s="233"/>
      <c r="L52" s="209"/>
      <c r="M52" s="50"/>
      <c r="N52" s="51"/>
      <c r="O52" s="51"/>
      <c r="P52" s="51"/>
      <c r="Q52" s="51"/>
      <c r="R52" s="147"/>
      <c r="S52" s="67"/>
    </row>
    <row r="53" spans="1:19" ht="44.25" customHeight="1">
      <c r="A53" s="558"/>
      <c r="B53" s="558"/>
      <c r="C53" s="174" t="s">
        <v>300</v>
      </c>
      <c r="D53" s="575" t="s">
        <v>157</v>
      </c>
      <c r="E53" s="576"/>
      <c r="F53" s="45">
        <v>40</v>
      </c>
      <c r="G53" s="51">
        <f aca="true" t="shared" si="12" ref="G53:Q53">SUM(G54+G55+G58)</f>
        <v>11341</v>
      </c>
      <c r="H53" s="51">
        <f>SUM(H54+H55+H58)</f>
        <v>16949</v>
      </c>
      <c r="I53" s="138">
        <f>SUM(I54+I55+I58)</f>
        <v>16949</v>
      </c>
      <c r="J53" s="233">
        <f>J54+J55+J58</f>
        <v>6221</v>
      </c>
      <c r="K53" s="233">
        <f>K54+K55+K58</f>
        <v>0</v>
      </c>
      <c r="L53" s="209">
        <f t="shared" si="12"/>
        <v>16878</v>
      </c>
      <c r="M53" s="50">
        <f t="shared" si="2"/>
        <v>99.58109622986608</v>
      </c>
      <c r="N53" s="51" t="e">
        <f t="shared" si="12"/>
        <v>#REF!</v>
      </c>
      <c r="O53" s="51" t="e">
        <f t="shared" si="12"/>
        <v>#REF!</v>
      </c>
      <c r="P53" s="51" t="e">
        <f t="shared" si="12"/>
        <v>#REF!</v>
      </c>
      <c r="Q53" s="51">
        <f t="shared" si="12"/>
        <v>36949</v>
      </c>
      <c r="R53" s="147">
        <f t="shared" si="3"/>
        <v>218.91811826045742</v>
      </c>
      <c r="S53" s="67">
        <f t="shared" si="4"/>
        <v>148.8228551274138</v>
      </c>
    </row>
    <row r="54" spans="1:21" ht="29.25" customHeight="1">
      <c r="A54" s="558"/>
      <c r="B54" s="558"/>
      <c r="C54" s="174" t="s">
        <v>245</v>
      </c>
      <c r="D54" s="575" t="s">
        <v>301</v>
      </c>
      <c r="E54" s="576"/>
      <c r="F54" s="45">
        <v>41</v>
      </c>
      <c r="G54" s="51">
        <v>9325</v>
      </c>
      <c r="H54" s="51">
        <v>13782</v>
      </c>
      <c r="I54" s="138">
        <v>13782</v>
      </c>
      <c r="J54" s="233">
        <v>4153</v>
      </c>
      <c r="K54" s="233"/>
      <c r="L54" s="209">
        <v>13782</v>
      </c>
      <c r="M54" s="50">
        <f t="shared" si="2"/>
        <v>100</v>
      </c>
      <c r="N54" s="51" t="e">
        <f>#REF!</f>
        <v>#REF!</v>
      </c>
      <c r="O54" s="51" t="e">
        <f>#REF!</f>
        <v>#REF!</v>
      </c>
      <c r="P54" s="51" t="e">
        <f>#REF!</f>
        <v>#REF!</v>
      </c>
      <c r="Q54" s="51">
        <v>33782</v>
      </c>
      <c r="R54" s="147">
        <f t="shared" si="3"/>
        <v>245.11681903932666</v>
      </c>
      <c r="S54" s="67">
        <f t="shared" si="4"/>
        <v>147.79624664879356</v>
      </c>
      <c r="T54" s="129" t="s">
        <v>396</v>
      </c>
      <c r="U54" s="129"/>
    </row>
    <row r="55" spans="1:23" ht="30.75" customHeight="1">
      <c r="A55" s="558"/>
      <c r="B55" s="558"/>
      <c r="C55" s="174" t="s">
        <v>302</v>
      </c>
      <c r="D55" s="575" t="s">
        <v>160</v>
      </c>
      <c r="E55" s="576"/>
      <c r="F55" s="45">
        <v>42</v>
      </c>
      <c r="G55" s="51">
        <f aca="true" t="shared" si="13" ref="G55:Q55">G56+G57</f>
        <v>145</v>
      </c>
      <c r="H55" s="51">
        <f>H56+H57</f>
        <v>302</v>
      </c>
      <c r="I55" s="138">
        <f>I56+I57</f>
        <v>302</v>
      </c>
      <c r="J55" s="233">
        <f>J56+J57</f>
        <v>113</v>
      </c>
      <c r="K55" s="233">
        <f>K56+K57</f>
        <v>0</v>
      </c>
      <c r="L55" s="209">
        <f t="shared" si="13"/>
        <v>231</v>
      </c>
      <c r="M55" s="50">
        <f t="shared" si="2"/>
        <v>76.49006622516556</v>
      </c>
      <c r="N55" s="51" t="e">
        <f t="shared" si="13"/>
        <v>#REF!</v>
      </c>
      <c r="O55" s="51" t="e">
        <f t="shared" si="13"/>
        <v>#REF!</v>
      </c>
      <c r="P55" s="51" t="e">
        <f t="shared" si="13"/>
        <v>#REF!</v>
      </c>
      <c r="Q55" s="51">
        <f t="shared" si="13"/>
        <v>302</v>
      </c>
      <c r="R55" s="147">
        <f t="shared" si="3"/>
        <v>130.73593073593074</v>
      </c>
      <c r="S55" s="67">
        <f t="shared" si="4"/>
        <v>159.31034482758622</v>
      </c>
      <c r="T55" s="561"/>
      <c r="U55" s="561"/>
      <c r="V55" s="561"/>
      <c r="W55" s="561"/>
    </row>
    <row r="56" spans="1:19" ht="29.25" customHeight="1">
      <c r="A56" s="558"/>
      <c r="B56" s="558"/>
      <c r="C56" s="174"/>
      <c r="D56" s="178" t="s">
        <v>293</v>
      </c>
      <c r="E56" s="178" t="s">
        <v>303</v>
      </c>
      <c r="F56" s="45">
        <v>43</v>
      </c>
      <c r="G56" s="51">
        <v>111</v>
      </c>
      <c r="H56" s="51">
        <v>271</v>
      </c>
      <c r="I56" s="138">
        <v>271</v>
      </c>
      <c r="J56" s="233">
        <v>86</v>
      </c>
      <c r="K56" s="233"/>
      <c r="L56" s="209">
        <v>200</v>
      </c>
      <c r="M56" s="50">
        <f t="shared" si="2"/>
        <v>73.80073800738008</v>
      </c>
      <c r="N56" s="51" t="e">
        <f>#REF!</f>
        <v>#REF!</v>
      </c>
      <c r="O56" s="51" t="e">
        <f>#REF!</f>
        <v>#REF!</v>
      </c>
      <c r="P56" s="51" t="e">
        <f>#REF!</f>
        <v>#REF!</v>
      </c>
      <c r="Q56" s="51">
        <v>271</v>
      </c>
      <c r="R56" s="147">
        <f t="shared" si="3"/>
        <v>135.5</v>
      </c>
      <c r="S56" s="67">
        <f t="shared" si="4"/>
        <v>180.18018018018017</v>
      </c>
    </row>
    <row r="57" spans="1:19" ht="29.25" customHeight="1">
      <c r="A57" s="558"/>
      <c r="B57" s="558"/>
      <c r="C57" s="174"/>
      <c r="D57" s="178" t="s">
        <v>295</v>
      </c>
      <c r="E57" s="178" t="s">
        <v>304</v>
      </c>
      <c r="F57" s="45">
        <v>44</v>
      </c>
      <c r="G57" s="51">
        <v>34</v>
      </c>
      <c r="H57" s="51">
        <v>31</v>
      </c>
      <c r="I57" s="138">
        <v>31</v>
      </c>
      <c r="J57" s="233">
        <v>27</v>
      </c>
      <c r="K57" s="233"/>
      <c r="L57" s="209">
        <v>31</v>
      </c>
      <c r="M57" s="50">
        <f t="shared" si="2"/>
        <v>100</v>
      </c>
      <c r="N57" s="51" t="e">
        <f>#REF!</f>
        <v>#REF!</v>
      </c>
      <c r="O57" s="51" t="e">
        <f>#REF!</f>
        <v>#REF!</v>
      </c>
      <c r="P57" s="51" t="e">
        <f>#REF!</f>
        <v>#REF!</v>
      </c>
      <c r="Q57" s="51">
        <v>31</v>
      </c>
      <c r="R57" s="147">
        <f t="shared" si="3"/>
        <v>100</v>
      </c>
      <c r="S57" s="67">
        <f t="shared" si="4"/>
        <v>91.17647058823529</v>
      </c>
    </row>
    <row r="58" spans="1:19" ht="24" customHeight="1">
      <c r="A58" s="558"/>
      <c r="B58" s="558"/>
      <c r="C58" s="174" t="s">
        <v>253</v>
      </c>
      <c r="D58" s="575" t="s">
        <v>305</v>
      </c>
      <c r="E58" s="576"/>
      <c r="F58" s="45">
        <v>45</v>
      </c>
      <c r="G58" s="51">
        <v>1871</v>
      </c>
      <c r="H58" s="51">
        <v>2865</v>
      </c>
      <c r="I58" s="138">
        <v>2865</v>
      </c>
      <c r="J58" s="233">
        <v>1955</v>
      </c>
      <c r="K58" s="233"/>
      <c r="L58" s="209">
        <v>2865</v>
      </c>
      <c r="M58" s="50">
        <f t="shared" si="2"/>
        <v>100</v>
      </c>
      <c r="N58" s="51" t="e">
        <f>#REF!</f>
        <v>#REF!</v>
      </c>
      <c r="O58" s="51" t="e">
        <f>#REF!</f>
        <v>#REF!</v>
      </c>
      <c r="P58" s="51" t="e">
        <f>#REF!</f>
        <v>#REF!</v>
      </c>
      <c r="Q58" s="51">
        <v>2865</v>
      </c>
      <c r="R58" s="147">
        <f t="shared" si="3"/>
        <v>100</v>
      </c>
      <c r="S58" s="67">
        <f t="shared" si="4"/>
        <v>153.12667022982362</v>
      </c>
    </row>
    <row r="59" spans="1:19" ht="66" customHeight="1">
      <c r="A59" s="558"/>
      <c r="B59" s="558"/>
      <c r="C59" s="174" t="s">
        <v>306</v>
      </c>
      <c r="D59" s="575" t="s">
        <v>161</v>
      </c>
      <c r="E59" s="576"/>
      <c r="F59" s="45">
        <v>46</v>
      </c>
      <c r="G59" s="67">
        <f>G60+G61+G63+G70+G75+G76+G80+G81+G82+G91</f>
        <v>27155</v>
      </c>
      <c r="H59" s="51">
        <f>H60+H61+H63+H70+H75+H76+H80+H81+H82+H91</f>
        <v>43005</v>
      </c>
      <c r="I59" s="138">
        <f>I60+I61+I63+I70+I75+I76+I80+I81+I82+I91</f>
        <v>43005</v>
      </c>
      <c r="J59" s="233">
        <f>J60+J61+J63+J70+J75+J76+J80+J81+J82+J91</f>
        <v>21587</v>
      </c>
      <c r="K59" s="233">
        <f>K60+K61+K63+K70+K75+K76+K80+K81+K82+K91</f>
        <v>0</v>
      </c>
      <c r="L59" s="209">
        <f aca="true" t="shared" si="14" ref="L59:Q59">L60+L61+L63+L70+L75+L76+L80+L81+L82+L91</f>
        <v>40553</v>
      </c>
      <c r="M59" s="50">
        <f t="shared" si="2"/>
        <v>94.2983374026276</v>
      </c>
      <c r="N59" s="51" t="e">
        <f t="shared" si="14"/>
        <v>#REF!</v>
      </c>
      <c r="O59" s="51" t="e">
        <f t="shared" si="14"/>
        <v>#REF!</v>
      </c>
      <c r="P59" s="51" t="e">
        <f t="shared" si="14"/>
        <v>#REF!</v>
      </c>
      <c r="Q59" s="51" t="e">
        <f t="shared" si="14"/>
        <v>#REF!</v>
      </c>
      <c r="R59" s="147" t="e">
        <f t="shared" si="3"/>
        <v>#REF!</v>
      </c>
      <c r="S59" s="67">
        <f t="shared" si="4"/>
        <v>149.33897993003131</v>
      </c>
    </row>
    <row r="60" spans="1:19" ht="22.5" customHeight="1">
      <c r="A60" s="558"/>
      <c r="B60" s="558"/>
      <c r="C60" s="174" t="s">
        <v>245</v>
      </c>
      <c r="D60" s="575" t="s">
        <v>307</v>
      </c>
      <c r="E60" s="576"/>
      <c r="F60" s="45">
        <v>47</v>
      </c>
      <c r="G60" s="67"/>
      <c r="H60" s="51"/>
      <c r="I60" s="138"/>
      <c r="J60" s="233"/>
      <c r="K60" s="233"/>
      <c r="L60" s="209"/>
      <c r="M60" s="50"/>
      <c r="N60" s="51"/>
      <c r="O60" s="51"/>
      <c r="P60" s="51"/>
      <c r="Q60" s="51"/>
      <c r="R60" s="147"/>
      <c r="S60" s="67"/>
    </row>
    <row r="61" spans="1:20" ht="30" customHeight="1">
      <c r="A61" s="558"/>
      <c r="B61" s="558"/>
      <c r="C61" s="174" t="s">
        <v>251</v>
      </c>
      <c r="D61" s="575" t="s">
        <v>308</v>
      </c>
      <c r="E61" s="576"/>
      <c r="F61" s="45">
        <v>48</v>
      </c>
      <c r="G61" s="67">
        <v>319</v>
      </c>
      <c r="H61" s="51">
        <v>2393</v>
      </c>
      <c r="I61" s="138">
        <v>2393</v>
      </c>
      <c r="J61" s="233">
        <v>342</v>
      </c>
      <c r="K61" s="233"/>
      <c r="L61" s="209">
        <v>1500</v>
      </c>
      <c r="M61" s="50">
        <f t="shared" si="2"/>
        <v>62.682824905975764</v>
      </c>
      <c r="N61" s="51" t="e">
        <f>#REF!</f>
        <v>#REF!</v>
      </c>
      <c r="O61" s="51" t="e">
        <f>#REF!</f>
        <v>#REF!</v>
      </c>
      <c r="P61" s="51" t="e">
        <f>#REF!</f>
        <v>#REF!</v>
      </c>
      <c r="Q61" s="51">
        <v>2393</v>
      </c>
      <c r="R61" s="147">
        <f t="shared" si="3"/>
        <v>159.53333333333333</v>
      </c>
      <c r="S61" s="67">
        <f t="shared" si="4"/>
        <v>470.21943573667716</v>
      </c>
      <c r="T61" s="167" t="s">
        <v>397</v>
      </c>
    </row>
    <row r="62" spans="1:19" ht="25.5" customHeight="1">
      <c r="A62" s="558"/>
      <c r="B62" s="558"/>
      <c r="C62" s="174"/>
      <c r="D62" s="83" t="s">
        <v>293</v>
      </c>
      <c r="E62" s="83" t="s">
        <v>309</v>
      </c>
      <c r="F62" s="45">
        <v>49</v>
      </c>
      <c r="G62" s="189">
        <v>165</v>
      </c>
      <c r="H62" s="51">
        <v>888</v>
      </c>
      <c r="I62" s="138">
        <v>888</v>
      </c>
      <c r="J62" s="233">
        <v>76</v>
      </c>
      <c r="K62" s="233"/>
      <c r="L62" s="209">
        <v>800</v>
      </c>
      <c r="M62" s="50">
        <f t="shared" si="2"/>
        <v>90.09009009009009</v>
      </c>
      <c r="N62" s="51" t="e">
        <f>#REF!</f>
        <v>#REF!</v>
      </c>
      <c r="O62" s="51" t="e">
        <f>#REF!</f>
        <v>#REF!</v>
      </c>
      <c r="P62" s="51" t="e">
        <f>#REF!</f>
        <v>#REF!</v>
      </c>
      <c r="Q62" s="51">
        <v>888</v>
      </c>
      <c r="R62" s="147">
        <f t="shared" si="3"/>
        <v>111.00000000000001</v>
      </c>
      <c r="S62" s="67">
        <f t="shared" si="4"/>
        <v>484.8484848484849</v>
      </c>
    </row>
    <row r="63" spans="1:19" ht="28.5" customHeight="1">
      <c r="A63" s="558"/>
      <c r="B63" s="558"/>
      <c r="C63" s="174" t="s">
        <v>253</v>
      </c>
      <c r="D63" s="575" t="s">
        <v>162</v>
      </c>
      <c r="E63" s="576"/>
      <c r="F63" s="45">
        <v>50</v>
      </c>
      <c r="G63" s="67">
        <f>G64+G66</f>
        <v>247</v>
      </c>
      <c r="H63" s="51">
        <f>H64+H66</f>
        <v>474</v>
      </c>
      <c r="I63" s="138">
        <f>I64+I66</f>
        <v>474</v>
      </c>
      <c r="J63" s="233">
        <f>J64+J66</f>
        <v>111</v>
      </c>
      <c r="K63" s="233">
        <f>K64+K66</f>
        <v>0</v>
      </c>
      <c r="L63" s="209">
        <f aca="true" t="shared" si="15" ref="L63:Q63">L64+L66</f>
        <v>474</v>
      </c>
      <c r="M63" s="50">
        <f t="shared" si="2"/>
        <v>100</v>
      </c>
      <c r="N63" s="51" t="e">
        <f t="shared" si="15"/>
        <v>#REF!</v>
      </c>
      <c r="O63" s="51" t="e">
        <f t="shared" si="15"/>
        <v>#REF!</v>
      </c>
      <c r="P63" s="51" t="e">
        <f t="shared" si="15"/>
        <v>#REF!</v>
      </c>
      <c r="Q63" s="51">
        <f t="shared" si="15"/>
        <v>474</v>
      </c>
      <c r="R63" s="147">
        <f t="shared" si="3"/>
        <v>100</v>
      </c>
      <c r="S63" s="67">
        <f t="shared" si="4"/>
        <v>191.90283400809716</v>
      </c>
    </row>
    <row r="64" spans="1:19" ht="20.25" customHeight="1">
      <c r="A64" s="558"/>
      <c r="B64" s="558"/>
      <c r="C64" s="174"/>
      <c r="D64" s="83" t="s">
        <v>310</v>
      </c>
      <c r="E64" s="83" t="s">
        <v>311</v>
      </c>
      <c r="F64" s="45">
        <v>51</v>
      </c>
      <c r="G64" s="67">
        <v>52</v>
      </c>
      <c r="H64" s="51">
        <v>206</v>
      </c>
      <c r="I64" s="138">
        <v>206</v>
      </c>
      <c r="J64" s="233">
        <v>73</v>
      </c>
      <c r="K64" s="233"/>
      <c r="L64" s="209">
        <v>206</v>
      </c>
      <c r="M64" s="50">
        <f t="shared" si="2"/>
        <v>100</v>
      </c>
      <c r="N64" s="51" t="e">
        <f>#REF!</f>
        <v>#REF!</v>
      </c>
      <c r="O64" s="51" t="e">
        <f>#REF!</f>
        <v>#REF!</v>
      </c>
      <c r="P64" s="51" t="e">
        <f>#REF!</f>
        <v>#REF!</v>
      </c>
      <c r="Q64" s="51">
        <v>206</v>
      </c>
      <c r="R64" s="147">
        <f t="shared" si="3"/>
        <v>100</v>
      </c>
      <c r="S64" s="67">
        <f t="shared" si="4"/>
        <v>396.1538461538462</v>
      </c>
    </row>
    <row r="65" spans="1:19" ht="39.75" customHeight="1">
      <c r="A65" s="558"/>
      <c r="B65" s="558"/>
      <c r="C65" s="174"/>
      <c r="D65" s="83"/>
      <c r="E65" s="179" t="s">
        <v>163</v>
      </c>
      <c r="F65" s="45">
        <v>52</v>
      </c>
      <c r="G65" s="67"/>
      <c r="H65" s="51"/>
      <c r="I65" s="138"/>
      <c r="J65" s="233"/>
      <c r="K65" s="233"/>
      <c r="L65" s="211"/>
      <c r="M65" s="50"/>
      <c r="N65" s="51"/>
      <c r="O65" s="51"/>
      <c r="P65" s="51"/>
      <c r="Q65" s="51"/>
      <c r="R65" s="147"/>
      <c r="S65" s="67"/>
    </row>
    <row r="66" spans="1:19" ht="24" customHeight="1">
      <c r="A66" s="558"/>
      <c r="B66" s="558"/>
      <c r="C66" s="174"/>
      <c r="D66" s="83" t="s">
        <v>312</v>
      </c>
      <c r="E66" s="83" t="s">
        <v>313</v>
      </c>
      <c r="F66" s="45">
        <v>53</v>
      </c>
      <c r="G66" s="67">
        <f>G69</f>
        <v>195</v>
      </c>
      <c r="H66" s="51">
        <f>H67+H68+H69</f>
        <v>268</v>
      </c>
      <c r="I66" s="138">
        <f>I67+I68+I69</f>
        <v>268</v>
      </c>
      <c r="J66" s="233">
        <f>J67+J68+J69</f>
        <v>38</v>
      </c>
      <c r="K66" s="233">
        <f>K67+K68+K69</f>
        <v>0</v>
      </c>
      <c r="L66" s="233">
        <f>L67+L68+L69</f>
        <v>268</v>
      </c>
      <c r="M66" s="50">
        <f t="shared" si="2"/>
        <v>100</v>
      </c>
      <c r="N66" s="51" t="e">
        <f>#REF!</f>
        <v>#REF!</v>
      </c>
      <c r="O66" s="51" t="e">
        <f>#REF!</f>
        <v>#REF!</v>
      </c>
      <c r="P66" s="51" t="e">
        <f>#REF!</f>
        <v>#REF!</v>
      </c>
      <c r="Q66" s="51">
        <f>Q67+Q68+Q69</f>
        <v>268</v>
      </c>
      <c r="R66" s="147">
        <f t="shared" si="3"/>
        <v>100</v>
      </c>
      <c r="S66" s="67">
        <f t="shared" si="4"/>
        <v>137.43589743589743</v>
      </c>
    </row>
    <row r="67" spans="1:19" ht="55.5" customHeight="1">
      <c r="A67" s="558"/>
      <c r="B67" s="558"/>
      <c r="C67" s="174"/>
      <c r="D67" s="83"/>
      <c r="E67" s="179" t="s">
        <v>164</v>
      </c>
      <c r="F67" s="45">
        <v>54</v>
      </c>
      <c r="G67" s="67"/>
      <c r="H67" s="51"/>
      <c r="I67" s="138"/>
      <c r="J67" s="233"/>
      <c r="K67" s="233"/>
      <c r="L67" s="209"/>
      <c r="M67" s="50"/>
      <c r="N67" s="51"/>
      <c r="O67" s="51"/>
      <c r="P67" s="51"/>
      <c r="Q67" s="51"/>
      <c r="R67" s="147"/>
      <c r="S67" s="67"/>
    </row>
    <row r="68" spans="1:19" ht="67.5" customHeight="1">
      <c r="A68" s="558"/>
      <c r="B68" s="558"/>
      <c r="C68" s="174"/>
      <c r="D68" s="83"/>
      <c r="E68" s="179" t="s">
        <v>165</v>
      </c>
      <c r="F68" s="45">
        <v>55</v>
      </c>
      <c r="G68" s="67"/>
      <c r="H68" s="51"/>
      <c r="I68" s="138"/>
      <c r="J68" s="233"/>
      <c r="K68" s="233"/>
      <c r="L68" s="209"/>
      <c r="M68" s="50"/>
      <c r="N68" s="51"/>
      <c r="O68" s="51"/>
      <c r="P68" s="51"/>
      <c r="Q68" s="51"/>
      <c r="R68" s="147"/>
      <c r="S68" s="67"/>
    </row>
    <row r="69" spans="1:19" ht="16.5" customHeight="1">
      <c r="A69" s="558"/>
      <c r="B69" s="558"/>
      <c r="C69" s="174"/>
      <c r="D69" s="83"/>
      <c r="E69" s="179" t="s">
        <v>66</v>
      </c>
      <c r="F69" s="45">
        <v>56</v>
      </c>
      <c r="G69" s="67">
        <v>195</v>
      </c>
      <c r="H69" s="51">
        <v>268</v>
      </c>
      <c r="I69" s="138">
        <v>268</v>
      </c>
      <c r="J69" s="233">
        <v>38</v>
      </c>
      <c r="K69" s="233"/>
      <c r="L69" s="209">
        <v>268</v>
      </c>
      <c r="M69" s="50">
        <f t="shared" si="2"/>
        <v>100</v>
      </c>
      <c r="N69" s="51" t="e">
        <f>#REF!</f>
        <v>#REF!</v>
      </c>
      <c r="O69" s="51" t="e">
        <f>#REF!</f>
        <v>#REF!</v>
      </c>
      <c r="P69" s="51" t="e">
        <f>#REF!</f>
        <v>#REF!</v>
      </c>
      <c r="Q69" s="51">
        <v>268</v>
      </c>
      <c r="R69" s="147">
        <f t="shared" si="3"/>
        <v>100</v>
      </c>
      <c r="S69" s="67">
        <f t="shared" si="4"/>
        <v>137.43589743589743</v>
      </c>
    </row>
    <row r="70" spans="1:19" ht="40.5" customHeight="1">
      <c r="A70" s="558"/>
      <c r="B70" s="558"/>
      <c r="C70" s="174" t="s">
        <v>255</v>
      </c>
      <c r="D70" s="584" t="s">
        <v>423</v>
      </c>
      <c r="E70" s="584"/>
      <c r="F70" s="45">
        <v>57</v>
      </c>
      <c r="G70" s="67">
        <v>454</v>
      </c>
      <c r="H70" s="51">
        <f>H71+H72+H74</f>
        <v>600</v>
      </c>
      <c r="I70" s="138">
        <f>I71+I72+I74</f>
        <v>600</v>
      </c>
      <c r="J70" s="233">
        <f>J71+J72+J74</f>
        <v>152</v>
      </c>
      <c r="K70" s="233">
        <f>K71+K72+K74</f>
        <v>0</v>
      </c>
      <c r="L70" s="209">
        <f aca="true" t="shared" si="16" ref="L70:Q70">L71+L72+L74</f>
        <v>600</v>
      </c>
      <c r="M70" s="50">
        <f t="shared" si="2"/>
        <v>100</v>
      </c>
      <c r="N70" s="51" t="e">
        <f t="shared" si="16"/>
        <v>#REF!</v>
      </c>
      <c r="O70" s="51" t="e">
        <f t="shared" si="16"/>
        <v>#REF!</v>
      </c>
      <c r="P70" s="51" t="e">
        <f t="shared" si="16"/>
        <v>#REF!</v>
      </c>
      <c r="Q70" s="51" t="e">
        <f t="shared" si="16"/>
        <v>#REF!</v>
      </c>
      <c r="R70" s="147" t="e">
        <f t="shared" si="3"/>
        <v>#REF!</v>
      </c>
      <c r="S70" s="67">
        <f t="shared" si="4"/>
        <v>132.15859030837004</v>
      </c>
    </row>
    <row r="71" spans="1:19" ht="37.5" customHeight="1">
      <c r="A71" s="558"/>
      <c r="B71" s="558"/>
      <c r="C71" s="174"/>
      <c r="D71" s="176" t="s">
        <v>37</v>
      </c>
      <c r="E71" s="84" t="s">
        <v>393</v>
      </c>
      <c r="F71" s="45">
        <v>58</v>
      </c>
      <c r="G71" s="189">
        <v>130</v>
      </c>
      <c r="H71" s="51">
        <v>240</v>
      </c>
      <c r="I71" s="138">
        <v>240</v>
      </c>
      <c r="J71" s="233">
        <v>0</v>
      </c>
      <c r="K71" s="233"/>
      <c r="L71" s="209">
        <v>240</v>
      </c>
      <c r="M71" s="50">
        <f t="shared" si="2"/>
        <v>100</v>
      </c>
      <c r="N71" s="51" t="e">
        <f>#REF!</f>
        <v>#REF!</v>
      </c>
      <c r="O71" s="51" t="e">
        <f>#REF!</f>
        <v>#REF!</v>
      </c>
      <c r="P71" s="51" t="e">
        <f>#REF!</f>
        <v>#REF!</v>
      </c>
      <c r="Q71" s="51" t="e">
        <f>#REF!</f>
        <v>#REF!</v>
      </c>
      <c r="R71" s="147" t="e">
        <f t="shared" si="3"/>
        <v>#REF!</v>
      </c>
      <c r="S71" s="67"/>
    </row>
    <row r="72" spans="1:19" ht="38.25" customHeight="1">
      <c r="A72" s="558"/>
      <c r="B72" s="558"/>
      <c r="C72" s="174"/>
      <c r="D72" s="176" t="s">
        <v>38</v>
      </c>
      <c r="E72" s="84" t="s">
        <v>426</v>
      </c>
      <c r="F72" s="45">
        <v>60</v>
      </c>
      <c r="G72" s="189"/>
      <c r="H72" s="51">
        <v>350</v>
      </c>
      <c r="I72" s="138">
        <v>350</v>
      </c>
      <c r="J72" s="233">
        <v>152</v>
      </c>
      <c r="K72" s="233"/>
      <c r="L72" s="209">
        <v>350</v>
      </c>
      <c r="M72" s="50">
        <f t="shared" si="2"/>
        <v>100</v>
      </c>
      <c r="N72" s="51" t="e">
        <f>#REF!</f>
        <v>#REF!</v>
      </c>
      <c r="O72" s="51" t="e">
        <f>#REF!</f>
        <v>#REF!</v>
      </c>
      <c r="P72" s="51" t="e">
        <f>#REF!</f>
        <v>#REF!</v>
      </c>
      <c r="Q72" s="51">
        <v>350</v>
      </c>
      <c r="R72" s="147">
        <f t="shared" si="3"/>
        <v>100</v>
      </c>
      <c r="S72" s="67" t="e">
        <f t="shared" si="4"/>
        <v>#DIV/0!</v>
      </c>
    </row>
    <row r="73" spans="1:19" ht="24.75" customHeight="1">
      <c r="A73" s="558"/>
      <c r="B73" s="558"/>
      <c r="C73" s="174"/>
      <c r="D73" s="176" t="s">
        <v>39</v>
      </c>
      <c r="E73" s="144" t="s">
        <v>422</v>
      </c>
      <c r="F73" s="45"/>
      <c r="G73" s="189">
        <v>319</v>
      </c>
      <c r="H73" s="51">
        <v>150</v>
      </c>
      <c r="I73" s="138">
        <v>150</v>
      </c>
      <c r="J73" s="233">
        <v>0</v>
      </c>
      <c r="K73" s="233"/>
      <c r="L73" s="209">
        <v>150</v>
      </c>
      <c r="M73" s="50">
        <f t="shared" si="2"/>
        <v>100</v>
      </c>
      <c r="N73" s="51" t="e">
        <f>#REF!</f>
        <v>#REF!</v>
      </c>
      <c r="O73" s="51" t="e">
        <f>#REF!</f>
        <v>#REF!</v>
      </c>
      <c r="P73" s="51" t="e">
        <f>#REF!</f>
        <v>#REF!</v>
      </c>
      <c r="Q73" s="51">
        <v>150</v>
      </c>
      <c r="R73" s="147">
        <f t="shared" si="3"/>
        <v>100</v>
      </c>
      <c r="S73" s="67">
        <f t="shared" si="4"/>
        <v>47.02194357366771</v>
      </c>
    </row>
    <row r="74" spans="1:19" ht="36" customHeight="1">
      <c r="A74" s="558"/>
      <c r="B74" s="558"/>
      <c r="C74" s="174"/>
      <c r="D74" s="176" t="s">
        <v>40</v>
      </c>
      <c r="E74" s="84" t="s">
        <v>394</v>
      </c>
      <c r="F74" s="45">
        <v>61</v>
      </c>
      <c r="G74" s="189">
        <v>5</v>
      </c>
      <c r="H74" s="51">
        <v>10</v>
      </c>
      <c r="I74" s="138">
        <v>10</v>
      </c>
      <c r="J74" s="233">
        <v>0</v>
      </c>
      <c r="K74" s="233"/>
      <c r="L74" s="209">
        <v>10</v>
      </c>
      <c r="M74" s="50">
        <f t="shared" si="2"/>
        <v>100</v>
      </c>
      <c r="N74" s="51" t="e">
        <f>#REF!</f>
        <v>#REF!</v>
      </c>
      <c r="O74" s="51" t="e">
        <f>#REF!</f>
        <v>#REF!</v>
      </c>
      <c r="P74" s="51" t="e">
        <f>#REF!</f>
        <v>#REF!</v>
      </c>
      <c r="Q74" s="51">
        <v>10</v>
      </c>
      <c r="R74" s="147">
        <f t="shared" si="3"/>
        <v>100</v>
      </c>
      <c r="S74" s="67"/>
    </row>
    <row r="75" spans="1:19" ht="27.75" customHeight="1">
      <c r="A75" s="558"/>
      <c r="B75" s="558"/>
      <c r="C75" s="174" t="s">
        <v>257</v>
      </c>
      <c r="D75" s="573" t="s">
        <v>314</v>
      </c>
      <c r="E75" s="574"/>
      <c r="F75" s="45">
        <v>62</v>
      </c>
      <c r="G75" s="189">
        <v>135</v>
      </c>
      <c r="H75" s="51">
        <v>155</v>
      </c>
      <c r="I75" s="138">
        <v>155</v>
      </c>
      <c r="J75" s="233">
        <v>108</v>
      </c>
      <c r="K75" s="233"/>
      <c r="L75" s="209">
        <v>155</v>
      </c>
      <c r="M75" s="50">
        <f t="shared" si="2"/>
        <v>100</v>
      </c>
      <c r="N75" s="51" t="e">
        <f>#REF!</f>
        <v>#REF!</v>
      </c>
      <c r="O75" s="51" t="e">
        <f>#REF!</f>
        <v>#REF!</v>
      </c>
      <c r="P75" s="51" t="e">
        <f>#REF!</f>
        <v>#REF!</v>
      </c>
      <c r="Q75" s="51">
        <v>155</v>
      </c>
      <c r="R75" s="147">
        <f t="shared" si="3"/>
        <v>100</v>
      </c>
      <c r="S75" s="67">
        <f t="shared" si="4"/>
        <v>114.81481481481481</v>
      </c>
    </row>
    <row r="76" spans="1:19" ht="29.25" customHeight="1">
      <c r="A76" s="558"/>
      <c r="B76" s="558"/>
      <c r="C76" s="174" t="s">
        <v>280</v>
      </c>
      <c r="D76" s="573" t="s">
        <v>315</v>
      </c>
      <c r="E76" s="574"/>
      <c r="F76" s="45">
        <v>63</v>
      </c>
      <c r="G76" s="67">
        <v>521</v>
      </c>
      <c r="H76" s="51">
        <v>894</v>
      </c>
      <c r="I76" s="138">
        <v>894</v>
      </c>
      <c r="J76" s="233">
        <v>383</v>
      </c>
      <c r="K76" s="233"/>
      <c r="L76" s="209">
        <v>894</v>
      </c>
      <c r="M76" s="50">
        <f t="shared" si="2"/>
        <v>100</v>
      </c>
      <c r="N76" s="51" t="e">
        <f>#REF!</f>
        <v>#REF!</v>
      </c>
      <c r="O76" s="51" t="e">
        <f>#REF!</f>
        <v>#REF!</v>
      </c>
      <c r="P76" s="51" t="e">
        <f>#REF!</f>
        <v>#REF!</v>
      </c>
      <c r="Q76" s="51">
        <v>894</v>
      </c>
      <c r="R76" s="147">
        <f t="shared" si="3"/>
        <v>100</v>
      </c>
      <c r="S76" s="67">
        <f t="shared" si="4"/>
        <v>171.59309021113245</v>
      </c>
    </row>
    <row r="77" spans="1:19" ht="27" customHeight="1">
      <c r="A77" s="558"/>
      <c r="B77" s="558"/>
      <c r="C77" s="174"/>
      <c r="D77" s="573" t="s">
        <v>166</v>
      </c>
      <c r="E77" s="574"/>
      <c r="F77" s="45">
        <v>64</v>
      </c>
      <c r="G77" s="67">
        <f>SUM(G78:G79)</f>
        <v>162</v>
      </c>
      <c r="H77" s="51">
        <f>H78+H79</f>
        <v>270</v>
      </c>
      <c r="I77" s="138">
        <f>I78+I79</f>
        <v>270</v>
      </c>
      <c r="J77" s="233">
        <f>J78+J79</f>
        <v>125</v>
      </c>
      <c r="K77" s="233">
        <f>K78+K79</f>
        <v>0</v>
      </c>
      <c r="L77" s="209">
        <f aca="true" t="shared" si="17" ref="L77:Q77">L78+L79</f>
        <v>270</v>
      </c>
      <c r="M77" s="50">
        <f t="shared" si="2"/>
        <v>100</v>
      </c>
      <c r="N77" s="51" t="e">
        <f t="shared" si="17"/>
        <v>#REF!</v>
      </c>
      <c r="O77" s="51" t="e">
        <f t="shared" si="17"/>
        <v>#REF!</v>
      </c>
      <c r="P77" s="51" t="e">
        <f t="shared" si="17"/>
        <v>#REF!</v>
      </c>
      <c r="Q77" s="51">
        <f t="shared" si="17"/>
        <v>270</v>
      </c>
      <c r="R77" s="147">
        <f t="shared" si="3"/>
        <v>100</v>
      </c>
      <c r="S77" s="67">
        <f t="shared" si="4"/>
        <v>166.66666666666669</v>
      </c>
    </row>
    <row r="78" spans="1:19" ht="17.25" customHeight="1">
      <c r="A78" s="558"/>
      <c r="B78" s="558"/>
      <c r="C78" s="174"/>
      <c r="D78" s="585" t="s">
        <v>316</v>
      </c>
      <c r="E78" s="586"/>
      <c r="F78" s="45">
        <v>65</v>
      </c>
      <c r="G78" s="189">
        <v>94</v>
      </c>
      <c r="H78" s="51">
        <v>180</v>
      </c>
      <c r="I78" s="138">
        <v>180</v>
      </c>
      <c r="J78" s="233">
        <v>90</v>
      </c>
      <c r="K78" s="233"/>
      <c r="L78" s="209">
        <v>180</v>
      </c>
      <c r="M78" s="50">
        <f t="shared" si="2"/>
        <v>100</v>
      </c>
      <c r="N78" s="51" t="e">
        <f>#REF!</f>
        <v>#REF!</v>
      </c>
      <c r="O78" s="51" t="e">
        <f>#REF!</f>
        <v>#REF!</v>
      </c>
      <c r="P78" s="51" t="e">
        <f>#REF!</f>
        <v>#REF!</v>
      </c>
      <c r="Q78" s="51">
        <v>180</v>
      </c>
      <c r="R78" s="147">
        <f t="shared" si="3"/>
        <v>100</v>
      </c>
      <c r="S78" s="67">
        <f t="shared" si="4"/>
        <v>191.48936170212767</v>
      </c>
    </row>
    <row r="79" spans="1:20" ht="18.75" customHeight="1">
      <c r="A79" s="558"/>
      <c r="B79" s="558"/>
      <c r="C79" s="174"/>
      <c r="D79" s="585" t="s">
        <v>317</v>
      </c>
      <c r="E79" s="586"/>
      <c r="F79" s="45">
        <v>66</v>
      </c>
      <c r="G79" s="189">
        <v>68</v>
      </c>
      <c r="H79" s="51">
        <v>90</v>
      </c>
      <c r="I79" s="138">
        <v>90</v>
      </c>
      <c r="J79" s="233">
        <v>35</v>
      </c>
      <c r="K79" s="233"/>
      <c r="L79" s="209">
        <v>90</v>
      </c>
      <c r="M79" s="50">
        <f aca="true" t="shared" si="18" ref="M79:M142">L79/I79*100</f>
        <v>100</v>
      </c>
      <c r="N79" s="51" t="e">
        <f>#REF!</f>
        <v>#REF!</v>
      </c>
      <c r="O79" s="51" t="e">
        <f>#REF!</f>
        <v>#REF!</v>
      </c>
      <c r="P79" s="51" t="e">
        <f>#REF!</f>
        <v>#REF!</v>
      </c>
      <c r="Q79" s="51">
        <v>90</v>
      </c>
      <c r="R79" s="147">
        <f aca="true" t="shared" si="19" ref="R79:R148">SUM(Q79/L79*100)</f>
        <v>100</v>
      </c>
      <c r="S79" s="67">
        <f aca="true" t="shared" si="20" ref="S79:S142">L79/G79*100</f>
        <v>132.35294117647058</v>
      </c>
      <c r="T79" s="167" t="s">
        <v>376</v>
      </c>
    </row>
    <row r="80" spans="1:19" ht="29.25" customHeight="1">
      <c r="A80" s="558"/>
      <c r="B80" s="558"/>
      <c r="C80" s="174" t="s">
        <v>282</v>
      </c>
      <c r="D80" s="573" t="s">
        <v>318</v>
      </c>
      <c r="E80" s="574"/>
      <c r="F80" s="45">
        <v>67</v>
      </c>
      <c r="G80" s="67">
        <v>2107</v>
      </c>
      <c r="H80" s="51">
        <v>2426</v>
      </c>
      <c r="I80" s="138">
        <v>2426</v>
      </c>
      <c r="J80" s="233">
        <v>1588</v>
      </c>
      <c r="K80" s="233"/>
      <c r="L80" s="209">
        <v>2400</v>
      </c>
      <c r="M80" s="50">
        <f t="shared" si="18"/>
        <v>98.92827699917561</v>
      </c>
      <c r="N80" s="51" t="e">
        <f>#REF!</f>
        <v>#REF!</v>
      </c>
      <c r="O80" s="51" t="e">
        <f>#REF!</f>
        <v>#REF!</v>
      </c>
      <c r="P80" s="51" t="e">
        <f>#REF!</f>
        <v>#REF!</v>
      </c>
      <c r="Q80" s="51">
        <v>2426</v>
      </c>
      <c r="R80" s="147">
        <f t="shared" si="19"/>
        <v>101.08333333333333</v>
      </c>
      <c r="S80" s="67">
        <f t="shared" si="20"/>
        <v>113.90602752728998</v>
      </c>
    </row>
    <row r="81" spans="1:20" ht="23.25" customHeight="1">
      <c r="A81" s="558"/>
      <c r="B81" s="558"/>
      <c r="C81" s="174" t="s">
        <v>319</v>
      </c>
      <c r="D81" s="573" t="s">
        <v>320</v>
      </c>
      <c r="E81" s="574"/>
      <c r="F81" s="45">
        <v>68</v>
      </c>
      <c r="G81" s="67">
        <v>38</v>
      </c>
      <c r="H81" s="51">
        <v>56</v>
      </c>
      <c r="I81" s="138">
        <v>56</v>
      </c>
      <c r="J81" s="233">
        <v>42</v>
      </c>
      <c r="K81" s="233"/>
      <c r="L81" s="209">
        <v>56</v>
      </c>
      <c r="M81" s="50">
        <f t="shared" si="18"/>
        <v>100</v>
      </c>
      <c r="N81" s="51" t="e">
        <f>#REF!</f>
        <v>#REF!</v>
      </c>
      <c r="O81" s="51" t="e">
        <f>#REF!</f>
        <v>#REF!</v>
      </c>
      <c r="P81" s="51" t="e">
        <f>#REF!</f>
        <v>#REF!</v>
      </c>
      <c r="Q81" s="51">
        <v>38</v>
      </c>
      <c r="R81" s="147">
        <f t="shared" si="19"/>
        <v>67.85714285714286</v>
      </c>
      <c r="S81" s="67">
        <f t="shared" si="20"/>
        <v>147.36842105263156</v>
      </c>
      <c r="T81" s="167" t="s">
        <v>376</v>
      </c>
    </row>
    <row r="82" spans="1:19" ht="27.75" customHeight="1">
      <c r="A82" s="558"/>
      <c r="B82" s="558"/>
      <c r="C82" s="174" t="s">
        <v>321</v>
      </c>
      <c r="D82" s="573" t="s">
        <v>83</v>
      </c>
      <c r="E82" s="574"/>
      <c r="F82" s="45">
        <v>69</v>
      </c>
      <c r="G82" s="67">
        <f>G83+G84+G85+G86+G88+G89+G90</f>
        <v>16619</v>
      </c>
      <c r="H82" s="51">
        <f>H83+H84+H85+H86+H88+H89+H90</f>
        <v>24972</v>
      </c>
      <c r="I82" s="138">
        <f>I83+I84+I85+I86+I88+I89+I90</f>
        <v>24972</v>
      </c>
      <c r="J82" s="233">
        <f>J83+J84+J85+J86+J88+J89+J90</f>
        <v>13348</v>
      </c>
      <c r="K82" s="233"/>
      <c r="L82" s="209">
        <f aca="true" t="shared" si="21" ref="L82:Q82">L83+L84+L85+L86+L88+L89+L90</f>
        <v>23439</v>
      </c>
      <c r="M82" s="50">
        <f t="shared" si="18"/>
        <v>93.86112445939452</v>
      </c>
      <c r="N82" s="51" t="e">
        <f t="shared" si="21"/>
        <v>#REF!</v>
      </c>
      <c r="O82" s="51" t="e">
        <f t="shared" si="21"/>
        <v>#REF!</v>
      </c>
      <c r="P82" s="51" t="e">
        <f t="shared" si="21"/>
        <v>#REF!</v>
      </c>
      <c r="Q82" s="51">
        <f t="shared" si="21"/>
        <v>24972</v>
      </c>
      <c r="R82" s="147">
        <f t="shared" si="19"/>
        <v>106.5403814155894</v>
      </c>
      <c r="S82" s="67">
        <f t="shared" si="20"/>
        <v>141.03736686924603</v>
      </c>
    </row>
    <row r="83" spans="1:19" ht="51" customHeight="1">
      <c r="A83" s="558"/>
      <c r="B83" s="558"/>
      <c r="C83" s="174"/>
      <c r="D83" s="176" t="s">
        <v>322</v>
      </c>
      <c r="E83" s="176" t="s">
        <v>169</v>
      </c>
      <c r="F83" s="45">
        <v>70</v>
      </c>
      <c r="G83" s="67">
        <v>15305</v>
      </c>
      <c r="H83" s="51">
        <v>19986</v>
      </c>
      <c r="I83" s="138">
        <v>19986</v>
      </c>
      <c r="J83" s="233">
        <v>12456</v>
      </c>
      <c r="K83" s="233"/>
      <c r="L83" s="209">
        <v>19986</v>
      </c>
      <c r="M83" s="50">
        <f t="shared" si="18"/>
        <v>100</v>
      </c>
      <c r="N83" s="51" t="e">
        <f>#REF!</f>
        <v>#REF!</v>
      </c>
      <c r="O83" s="51" t="e">
        <f>#REF!</f>
        <v>#REF!</v>
      </c>
      <c r="P83" s="51" t="e">
        <f>#REF!</f>
        <v>#REF!</v>
      </c>
      <c r="Q83" s="51">
        <v>19986</v>
      </c>
      <c r="R83" s="147">
        <f t="shared" si="19"/>
        <v>100</v>
      </c>
      <c r="S83" s="67">
        <f t="shared" si="20"/>
        <v>130.58477621692256</v>
      </c>
    </row>
    <row r="84" spans="1:19" ht="31.5" customHeight="1">
      <c r="A84" s="558"/>
      <c r="B84" s="558"/>
      <c r="C84" s="174"/>
      <c r="D84" s="176" t="s">
        <v>323</v>
      </c>
      <c r="E84" s="176" t="s">
        <v>41</v>
      </c>
      <c r="F84" s="45">
        <v>71</v>
      </c>
      <c r="G84" s="67">
        <v>705</v>
      </c>
      <c r="H84" s="51">
        <v>2531</v>
      </c>
      <c r="I84" s="138">
        <v>2531</v>
      </c>
      <c r="J84" s="233">
        <v>536</v>
      </c>
      <c r="K84" s="233"/>
      <c r="L84" s="209">
        <v>2531</v>
      </c>
      <c r="M84" s="50">
        <f t="shared" si="18"/>
        <v>100</v>
      </c>
      <c r="N84" s="51" t="e">
        <f>#REF!</f>
        <v>#REF!</v>
      </c>
      <c r="O84" s="51" t="e">
        <f>#REF!</f>
        <v>#REF!</v>
      </c>
      <c r="P84" s="51" t="e">
        <f>#REF!</f>
        <v>#REF!</v>
      </c>
      <c r="Q84" s="51">
        <v>2531</v>
      </c>
      <c r="R84" s="147">
        <f t="shared" si="19"/>
        <v>100</v>
      </c>
      <c r="S84" s="67">
        <f t="shared" si="20"/>
        <v>359.0070921985816</v>
      </c>
    </row>
    <row r="85" spans="1:19" ht="28.5" customHeight="1">
      <c r="A85" s="558"/>
      <c r="B85" s="558"/>
      <c r="C85" s="174"/>
      <c r="D85" s="176" t="s">
        <v>324</v>
      </c>
      <c r="E85" s="176" t="s">
        <v>325</v>
      </c>
      <c r="F85" s="45">
        <v>72</v>
      </c>
      <c r="G85" s="67">
        <v>316</v>
      </c>
      <c r="H85" s="51">
        <v>402</v>
      </c>
      <c r="I85" s="138">
        <v>402</v>
      </c>
      <c r="J85" s="233">
        <v>247</v>
      </c>
      <c r="K85" s="233"/>
      <c r="L85" s="209">
        <v>400</v>
      </c>
      <c r="M85" s="50">
        <f t="shared" si="18"/>
        <v>99.50248756218906</v>
      </c>
      <c r="N85" s="51" t="e">
        <f>#REF!</f>
        <v>#REF!</v>
      </c>
      <c r="O85" s="51" t="e">
        <f>#REF!</f>
        <v>#REF!</v>
      </c>
      <c r="P85" s="51" t="e">
        <f>#REF!</f>
        <v>#REF!</v>
      </c>
      <c r="Q85" s="51">
        <v>402</v>
      </c>
      <c r="R85" s="147">
        <f t="shared" si="19"/>
        <v>100.49999999999999</v>
      </c>
      <c r="S85" s="67">
        <f t="shared" si="20"/>
        <v>126.58227848101266</v>
      </c>
    </row>
    <row r="86" spans="1:19" ht="42.75" customHeight="1">
      <c r="A86" s="558"/>
      <c r="B86" s="558"/>
      <c r="C86" s="174"/>
      <c r="D86" s="176" t="s">
        <v>326</v>
      </c>
      <c r="E86" s="112" t="s">
        <v>377</v>
      </c>
      <c r="F86" s="45">
        <v>73</v>
      </c>
      <c r="G86" s="67">
        <v>278</v>
      </c>
      <c r="H86" s="51">
        <v>2031</v>
      </c>
      <c r="I86" s="138">
        <v>2031</v>
      </c>
      <c r="J86" s="233">
        <v>91</v>
      </c>
      <c r="K86" s="233"/>
      <c r="L86" s="209">
        <v>500</v>
      </c>
      <c r="M86" s="50">
        <f t="shared" si="18"/>
        <v>24.618414574101426</v>
      </c>
      <c r="N86" s="51" t="e">
        <f>#REF!</f>
        <v>#REF!</v>
      </c>
      <c r="O86" s="51" t="e">
        <f>#REF!</f>
        <v>#REF!</v>
      </c>
      <c r="P86" s="51" t="e">
        <f>#REF!</f>
        <v>#REF!</v>
      </c>
      <c r="Q86" s="51">
        <v>2031</v>
      </c>
      <c r="R86" s="147">
        <f t="shared" si="19"/>
        <v>406.20000000000005</v>
      </c>
      <c r="S86" s="67">
        <f t="shared" si="20"/>
        <v>179.85611510791367</v>
      </c>
    </row>
    <row r="87" spans="1:19" ht="25.5" customHeight="1">
      <c r="A87" s="558"/>
      <c r="B87" s="558"/>
      <c r="C87" s="174"/>
      <c r="D87" s="176"/>
      <c r="E87" s="176" t="s">
        <v>168</v>
      </c>
      <c r="F87" s="45">
        <v>74</v>
      </c>
      <c r="G87" s="67"/>
      <c r="H87" s="51"/>
      <c r="I87" s="138"/>
      <c r="J87" s="233"/>
      <c r="K87" s="233"/>
      <c r="L87" s="211"/>
      <c r="M87" s="50"/>
      <c r="N87" s="51"/>
      <c r="O87" s="51"/>
      <c r="P87" s="51"/>
      <c r="Q87" s="51"/>
      <c r="R87" s="147"/>
      <c r="S87" s="67"/>
    </row>
    <row r="88" spans="1:19" ht="25.5" customHeight="1">
      <c r="A88" s="558"/>
      <c r="B88" s="558"/>
      <c r="C88" s="174"/>
      <c r="D88" s="176" t="s">
        <v>327</v>
      </c>
      <c r="E88" s="176" t="s">
        <v>328</v>
      </c>
      <c r="F88" s="45">
        <v>75</v>
      </c>
      <c r="G88" s="67"/>
      <c r="H88" s="51"/>
      <c r="I88" s="138"/>
      <c r="J88" s="233"/>
      <c r="K88" s="233"/>
      <c r="L88" s="211"/>
      <c r="M88" s="50"/>
      <c r="N88" s="51"/>
      <c r="O88" s="51"/>
      <c r="P88" s="51"/>
      <c r="Q88" s="51"/>
      <c r="R88" s="147"/>
      <c r="S88" s="67"/>
    </row>
    <row r="89" spans="1:22" ht="51" customHeight="1">
      <c r="A89" s="558"/>
      <c r="B89" s="558"/>
      <c r="C89" s="174"/>
      <c r="D89" s="176" t="s">
        <v>329</v>
      </c>
      <c r="E89" s="176" t="s">
        <v>167</v>
      </c>
      <c r="F89" s="45">
        <v>76</v>
      </c>
      <c r="G89" s="67"/>
      <c r="H89" s="51"/>
      <c r="I89" s="138"/>
      <c r="J89" s="233"/>
      <c r="K89" s="233"/>
      <c r="L89" s="211"/>
      <c r="M89" s="50"/>
      <c r="N89" s="51"/>
      <c r="O89" s="51"/>
      <c r="P89" s="51"/>
      <c r="Q89" s="51"/>
      <c r="R89" s="147"/>
      <c r="S89" s="67"/>
      <c r="V89" s="49" t="s">
        <v>392</v>
      </c>
    </row>
    <row r="90" spans="1:19" ht="28.5" customHeight="1">
      <c r="A90" s="558"/>
      <c r="B90" s="558"/>
      <c r="C90" s="174"/>
      <c r="D90" s="176" t="s">
        <v>0</v>
      </c>
      <c r="E90" s="176" t="s">
        <v>1</v>
      </c>
      <c r="F90" s="45">
        <v>77</v>
      </c>
      <c r="G90" s="67">
        <v>15</v>
      </c>
      <c r="H90" s="51">
        <v>22</v>
      </c>
      <c r="I90" s="138">
        <v>22</v>
      </c>
      <c r="J90" s="233">
        <v>18</v>
      </c>
      <c r="K90" s="233"/>
      <c r="L90" s="209">
        <v>22</v>
      </c>
      <c r="M90" s="50">
        <f t="shared" si="18"/>
        <v>100</v>
      </c>
      <c r="N90" s="51" t="e">
        <f>#REF!</f>
        <v>#REF!</v>
      </c>
      <c r="O90" s="51" t="e">
        <f>#REF!</f>
        <v>#REF!</v>
      </c>
      <c r="P90" s="51" t="e">
        <f>#REF!</f>
        <v>#REF!</v>
      </c>
      <c r="Q90" s="51">
        <v>22</v>
      </c>
      <c r="R90" s="147">
        <f t="shared" si="19"/>
        <v>100</v>
      </c>
      <c r="S90" s="67">
        <f t="shared" si="20"/>
        <v>146.66666666666666</v>
      </c>
    </row>
    <row r="91" spans="1:19" ht="18" customHeight="1">
      <c r="A91" s="558"/>
      <c r="B91" s="558"/>
      <c r="C91" s="174" t="s">
        <v>2</v>
      </c>
      <c r="D91" s="573" t="s">
        <v>258</v>
      </c>
      <c r="E91" s="574"/>
      <c r="F91" s="45">
        <v>78</v>
      </c>
      <c r="G91" s="67">
        <v>6715</v>
      </c>
      <c r="H91" s="51">
        <v>11035</v>
      </c>
      <c r="I91" s="138">
        <v>11035</v>
      </c>
      <c r="J91" s="233">
        <v>5513</v>
      </c>
      <c r="K91" s="233"/>
      <c r="L91" s="209">
        <v>11035</v>
      </c>
      <c r="M91" s="50">
        <f t="shared" si="18"/>
        <v>100</v>
      </c>
      <c r="N91" s="51" t="e">
        <f>#REF!</f>
        <v>#REF!</v>
      </c>
      <c r="O91" s="51" t="e">
        <f>#REF!</f>
        <v>#REF!</v>
      </c>
      <c r="P91" s="51" t="e">
        <f>#REF!</f>
        <v>#REF!</v>
      </c>
      <c r="Q91" s="51">
        <v>11035</v>
      </c>
      <c r="R91" s="147">
        <f t="shared" si="19"/>
        <v>100</v>
      </c>
      <c r="S91" s="67">
        <f t="shared" si="20"/>
        <v>164.33358153387937</v>
      </c>
    </row>
    <row r="92" spans="1:19" ht="51" customHeight="1">
      <c r="A92" s="558"/>
      <c r="B92" s="558"/>
      <c r="C92" s="575" t="s">
        <v>170</v>
      </c>
      <c r="D92" s="587"/>
      <c r="E92" s="576"/>
      <c r="F92" s="45">
        <v>79</v>
      </c>
      <c r="G92" s="67">
        <f>SUM(G93:G98)</f>
        <v>11377</v>
      </c>
      <c r="H92" s="51">
        <f>SUM(H93:H98)</f>
        <v>12049</v>
      </c>
      <c r="I92" s="138">
        <f>SUM(I93:I98)</f>
        <v>12049</v>
      </c>
      <c r="J92" s="233">
        <f>SUM(J93:J98)</f>
        <v>8587</v>
      </c>
      <c r="K92" s="233">
        <f>SUM(K93:K98)</f>
        <v>0</v>
      </c>
      <c r="L92" s="209">
        <f aca="true" t="shared" si="22" ref="L92:Q92">SUM(L93:L98)</f>
        <v>12049</v>
      </c>
      <c r="M92" s="50">
        <f t="shared" si="18"/>
        <v>100</v>
      </c>
      <c r="N92" s="51" t="e">
        <f t="shared" si="22"/>
        <v>#REF!</v>
      </c>
      <c r="O92" s="51" t="e">
        <f t="shared" si="22"/>
        <v>#REF!</v>
      </c>
      <c r="P92" s="51" t="e">
        <f t="shared" si="22"/>
        <v>#REF!</v>
      </c>
      <c r="Q92" s="51">
        <f t="shared" si="22"/>
        <v>12049</v>
      </c>
      <c r="R92" s="147">
        <f t="shared" si="19"/>
        <v>100</v>
      </c>
      <c r="S92" s="67">
        <f t="shared" si="20"/>
        <v>105.90665377516042</v>
      </c>
    </row>
    <row r="93" spans="1:19" ht="31.5" customHeight="1">
      <c r="A93" s="558"/>
      <c r="B93" s="558"/>
      <c r="C93" s="81" t="s">
        <v>245</v>
      </c>
      <c r="D93" s="588" t="s">
        <v>3</v>
      </c>
      <c r="E93" s="589"/>
      <c r="F93" s="45">
        <v>80</v>
      </c>
      <c r="G93" s="67"/>
      <c r="H93" s="51"/>
      <c r="I93" s="138"/>
      <c r="J93" s="233"/>
      <c r="K93" s="233"/>
      <c r="L93" s="209"/>
      <c r="M93" s="50"/>
      <c r="N93" s="51"/>
      <c r="O93" s="51"/>
      <c r="P93" s="51"/>
      <c r="Q93" s="51"/>
      <c r="R93" s="147"/>
      <c r="S93" s="67"/>
    </row>
    <row r="94" spans="1:19" ht="34.5" customHeight="1">
      <c r="A94" s="558"/>
      <c r="B94" s="558"/>
      <c r="C94" s="81" t="s">
        <v>251</v>
      </c>
      <c r="D94" s="573" t="s">
        <v>4</v>
      </c>
      <c r="E94" s="574"/>
      <c r="F94" s="45">
        <v>81</v>
      </c>
      <c r="G94" s="67">
        <v>4596</v>
      </c>
      <c r="H94" s="51">
        <v>5000</v>
      </c>
      <c r="I94" s="138">
        <v>5000</v>
      </c>
      <c r="J94" s="233">
        <v>3516</v>
      </c>
      <c r="K94" s="233"/>
      <c r="L94" s="209">
        <v>5000</v>
      </c>
      <c r="M94" s="50">
        <f t="shared" si="18"/>
        <v>100</v>
      </c>
      <c r="N94" s="51" t="e">
        <f>#REF!</f>
        <v>#REF!</v>
      </c>
      <c r="O94" s="51" t="e">
        <f>#REF!</f>
        <v>#REF!</v>
      </c>
      <c r="P94" s="51" t="e">
        <f>#REF!</f>
        <v>#REF!</v>
      </c>
      <c r="Q94" s="51">
        <v>5000</v>
      </c>
      <c r="R94" s="147">
        <f t="shared" si="19"/>
        <v>100</v>
      </c>
      <c r="S94" s="67">
        <f t="shared" si="20"/>
        <v>108.79025239338556</v>
      </c>
    </row>
    <row r="95" spans="1:19" ht="15" customHeight="1">
      <c r="A95" s="558"/>
      <c r="B95" s="558"/>
      <c r="C95" s="174" t="s">
        <v>253</v>
      </c>
      <c r="D95" s="573" t="s">
        <v>5</v>
      </c>
      <c r="E95" s="574"/>
      <c r="F95" s="45">
        <v>82</v>
      </c>
      <c r="G95" s="67"/>
      <c r="H95" s="51"/>
      <c r="I95" s="138"/>
      <c r="J95" s="233"/>
      <c r="K95" s="233"/>
      <c r="L95" s="209"/>
      <c r="M95" s="50"/>
      <c r="N95" s="51"/>
      <c r="O95" s="51"/>
      <c r="P95" s="51"/>
      <c r="Q95" s="51"/>
      <c r="R95" s="147"/>
      <c r="S95" s="67"/>
    </row>
    <row r="96" spans="1:19" ht="15" customHeight="1">
      <c r="A96" s="558"/>
      <c r="B96" s="558"/>
      <c r="C96" s="174" t="s">
        <v>255</v>
      </c>
      <c r="D96" s="573" t="s">
        <v>6</v>
      </c>
      <c r="E96" s="574"/>
      <c r="F96" s="45">
        <v>83</v>
      </c>
      <c r="G96" s="67"/>
      <c r="H96" s="51"/>
      <c r="I96" s="138"/>
      <c r="J96" s="233"/>
      <c r="K96" s="233"/>
      <c r="L96" s="209"/>
      <c r="M96" s="50"/>
      <c r="N96" s="51"/>
      <c r="O96" s="51"/>
      <c r="P96" s="51"/>
      <c r="Q96" s="51"/>
      <c r="R96" s="147"/>
      <c r="S96" s="67"/>
    </row>
    <row r="97" spans="1:19" ht="15" customHeight="1">
      <c r="A97" s="558"/>
      <c r="B97" s="558"/>
      <c r="C97" s="174" t="s">
        <v>257</v>
      </c>
      <c r="D97" s="573" t="s">
        <v>7</v>
      </c>
      <c r="E97" s="574"/>
      <c r="F97" s="45">
        <v>84</v>
      </c>
      <c r="G97" s="67">
        <v>1</v>
      </c>
      <c r="H97" s="51">
        <v>1</v>
      </c>
      <c r="I97" s="138">
        <v>1</v>
      </c>
      <c r="J97" s="233">
        <v>0</v>
      </c>
      <c r="K97" s="233"/>
      <c r="L97" s="209">
        <v>1</v>
      </c>
      <c r="M97" s="50">
        <f t="shared" si="18"/>
        <v>100</v>
      </c>
      <c r="N97" s="51" t="e">
        <f>#REF!</f>
        <v>#REF!</v>
      </c>
      <c r="O97" s="51" t="e">
        <f>#REF!</f>
        <v>#REF!</v>
      </c>
      <c r="P97" s="51" t="e">
        <f>#REF!</f>
        <v>#REF!</v>
      </c>
      <c r="Q97" s="51">
        <v>1</v>
      </c>
      <c r="R97" s="147">
        <f t="shared" si="19"/>
        <v>100</v>
      </c>
      <c r="S97" s="67">
        <f t="shared" si="20"/>
        <v>100</v>
      </c>
    </row>
    <row r="98" spans="1:19" ht="28.5" customHeight="1">
      <c r="A98" s="558"/>
      <c r="B98" s="558"/>
      <c r="C98" s="174" t="s">
        <v>280</v>
      </c>
      <c r="D98" s="573" t="s">
        <v>93</v>
      </c>
      <c r="E98" s="574"/>
      <c r="F98" s="45">
        <v>85</v>
      </c>
      <c r="G98" s="67">
        <v>6780</v>
      </c>
      <c r="H98" s="51">
        <f>H99+H100</f>
        <v>7048</v>
      </c>
      <c r="I98" s="138">
        <f>I99+I100</f>
        <v>7048</v>
      </c>
      <c r="J98" s="233">
        <v>5071</v>
      </c>
      <c r="K98" s="233"/>
      <c r="L98" s="209">
        <f aca="true" t="shared" si="23" ref="L98:Q98">L99+L100</f>
        <v>7048</v>
      </c>
      <c r="M98" s="50">
        <f t="shared" si="18"/>
        <v>100</v>
      </c>
      <c r="N98" s="51" t="e">
        <f t="shared" si="23"/>
        <v>#REF!</v>
      </c>
      <c r="O98" s="51" t="e">
        <f t="shared" si="23"/>
        <v>#REF!</v>
      </c>
      <c r="P98" s="51" t="e">
        <f t="shared" si="23"/>
        <v>#REF!</v>
      </c>
      <c r="Q98" s="51">
        <f t="shared" si="23"/>
        <v>7048</v>
      </c>
      <c r="R98" s="147">
        <f t="shared" si="19"/>
        <v>100</v>
      </c>
      <c r="S98" s="67">
        <f t="shared" si="20"/>
        <v>103.952802359882</v>
      </c>
    </row>
    <row r="99" spans="1:19" ht="15" customHeight="1">
      <c r="A99" s="558"/>
      <c r="B99" s="558"/>
      <c r="C99" s="174"/>
      <c r="D99" s="573" t="s">
        <v>94</v>
      </c>
      <c r="E99" s="574"/>
      <c r="F99" s="45" t="s">
        <v>171</v>
      </c>
      <c r="G99" s="67">
        <f>G98-G100</f>
        <v>2831</v>
      </c>
      <c r="H99" s="51">
        <v>3079</v>
      </c>
      <c r="I99" s="138">
        <v>3079</v>
      </c>
      <c r="J99" s="235">
        <f>J98-J100</f>
        <v>2238</v>
      </c>
      <c r="K99" s="235"/>
      <c r="L99" s="209">
        <v>3079</v>
      </c>
      <c r="M99" s="50">
        <f t="shared" si="18"/>
        <v>100</v>
      </c>
      <c r="N99" s="51" t="e">
        <f>#REF!</f>
        <v>#REF!</v>
      </c>
      <c r="O99" s="51" t="e">
        <f>#REF!</f>
        <v>#REF!</v>
      </c>
      <c r="P99" s="51" t="e">
        <f>#REF!</f>
        <v>#REF!</v>
      </c>
      <c r="Q99" s="51">
        <v>3079</v>
      </c>
      <c r="R99" s="147">
        <f t="shared" si="19"/>
        <v>100</v>
      </c>
      <c r="S99" s="67">
        <f t="shared" si="20"/>
        <v>108.76015542211232</v>
      </c>
    </row>
    <row r="100" spans="1:19" ht="15" customHeight="1">
      <c r="A100" s="558"/>
      <c r="B100" s="558"/>
      <c r="C100" s="174"/>
      <c r="D100" s="573" t="s">
        <v>95</v>
      </c>
      <c r="E100" s="574"/>
      <c r="F100" s="45" t="s">
        <v>172</v>
      </c>
      <c r="G100" s="67">
        <v>3949</v>
      </c>
      <c r="H100" s="51">
        <v>3969</v>
      </c>
      <c r="I100" s="138">
        <v>3969</v>
      </c>
      <c r="J100" s="233">
        <v>2833</v>
      </c>
      <c r="K100" s="233"/>
      <c r="L100" s="209">
        <v>3969</v>
      </c>
      <c r="M100" s="50">
        <f t="shared" si="18"/>
        <v>100</v>
      </c>
      <c r="N100" s="51" t="e">
        <f>#REF!</f>
        <v>#REF!</v>
      </c>
      <c r="O100" s="51" t="e">
        <f>#REF!</f>
        <v>#REF!</v>
      </c>
      <c r="P100" s="51" t="e">
        <f>#REF!</f>
        <v>#REF!</v>
      </c>
      <c r="Q100" s="51">
        <v>3969</v>
      </c>
      <c r="R100" s="147">
        <f t="shared" si="19"/>
        <v>100</v>
      </c>
      <c r="S100" s="67">
        <f t="shared" si="20"/>
        <v>100.50645733096985</v>
      </c>
    </row>
    <row r="101" spans="1:19" ht="33.75" customHeight="1">
      <c r="A101" s="558"/>
      <c r="B101" s="558"/>
      <c r="C101" s="575" t="s">
        <v>173</v>
      </c>
      <c r="D101" s="587"/>
      <c r="E101" s="576"/>
      <c r="F101" s="45">
        <v>86</v>
      </c>
      <c r="G101" s="67">
        <f>SUM(G103+G107+G115+G119+G128)</f>
        <v>62921</v>
      </c>
      <c r="H101" s="51">
        <f>SUM(H103+H107+H115+H119+H128)</f>
        <v>78877</v>
      </c>
      <c r="I101" s="138">
        <f>SUM(I103+I107+I115+I119+I128)</f>
        <v>78877</v>
      </c>
      <c r="J101" s="233">
        <f>J103+J107+J115+J119+J128</f>
        <v>49915</v>
      </c>
      <c r="K101" s="233">
        <f>K103+K107+K115+K119+K128</f>
        <v>0</v>
      </c>
      <c r="L101" s="209">
        <f aca="true" t="shared" si="24" ref="L101:Q101">SUM(L103+L107+L115+L119+L128)</f>
        <v>74289</v>
      </c>
      <c r="M101" s="50">
        <f t="shared" si="18"/>
        <v>94.18334875819315</v>
      </c>
      <c r="N101" s="51" t="e">
        <f t="shared" si="24"/>
        <v>#REF!</v>
      </c>
      <c r="O101" s="51" t="e">
        <f t="shared" si="24"/>
        <v>#REF!</v>
      </c>
      <c r="P101" s="51" t="e">
        <f t="shared" si="24"/>
        <v>#REF!</v>
      </c>
      <c r="Q101" s="51">
        <f t="shared" si="24"/>
        <v>78877</v>
      </c>
      <c r="R101" s="147">
        <f t="shared" si="19"/>
        <v>106.17588068220059</v>
      </c>
      <c r="S101" s="67">
        <f t="shared" si="20"/>
        <v>118.06710001430365</v>
      </c>
    </row>
    <row r="102" spans="1:19" ht="33.75" customHeight="1">
      <c r="A102" s="558"/>
      <c r="B102" s="558"/>
      <c r="C102" s="174" t="s">
        <v>126</v>
      </c>
      <c r="D102" s="575" t="s">
        <v>175</v>
      </c>
      <c r="E102" s="576"/>
      <c r="F102" s="45">
        <v>87</v>
      </c>
      <c r="G102" s="67">
        <f>G103+G107</f>
        <v>50983</v>
      </c>
      <c r="H102" s="51">
        <f>H103+H107</f>
        <v>59904</v>
      </c>
      <c r="I102" s="138">
        <f>I103+I107</f>
        <v>59904</v>
      </c>
      <c r="J102" s="233">
        <f>J103+J107</f>
        <v>40866</v>
      </c>
      <c r="K102" s="232"/>
      <c r="L102" s="209">
        <f aca="true" t="shared" si="25" ref="L102:Q102">L103+L107</f>
        <v>59649</v>
      </c>
      <c r="M102" s="50">
        <f t="shared" si="18"/>
        <v>99.57431891025641</v>
      </c>
      <c r="N102" s="51" t="e">
        <f t="shared" si="25"/>
        <v>#REF!</v>
      </c>
      <c r="O102" s="51" t="e">
        <f t="shared" si="25"/>
        <v>#REF!</v>
      </c>
      <c r="P102" s="51" t="e">
        <f t="shared" si="25"/>
        <v>#REF!</v>
      </c>
      <c r="Q102" s="51">
        <f t="shared" si="25"/>
        <v>59904</v>
      </c>
      <c r="R102" s="147">
        <f t="shared" si="19"/>
        <v>100.42750088014887</v>
      </c>
      <c r="S102" s="67">
        <f t="shared" si="20"/>
        <v>116.99782280367965</v>
      </c>
    </row>
    <row r="103" spans="1:19" ht="28.5" customHeight="1">
      <c r="A103" s="558"/>
      <c r="B103" s="558"/>
      <c r="C103" s="81" t="s">
        <v>219</v>
      </c>
      <c r="D103" s="573" t="s">
        <v>174</v>
      </c>
      <c r="E103" s="574"/>
      <c r="F103" s="45">
        <v>88</v>
      </c>
      <c r="G103" s="67">
        <f>SUM(G104:G106)</f>
        <v>45225</v>
      </c>
      <c r="H103" s="67">
        <f>SUM(H104:H106)</f>
        <v>49460</v>
      </c>
      <c r="I103" s="139">
        <f>SUM(I104:I106)</f>
        <v>49460</v>
      </c>
      <c r="J103" s="233">
        <f>SUM(J104:J106)</f>
        <v>34239</v>
      </c>
      <c r="K103" s="233">
        <f>SUM(K104:K106)</f>
        <v>0</v>
      </c>
      <c r="L103" s="209">
        <f aca="true" t="shared" si="26" ref="L103:Q103">SUM(L104:L106)</f>
        <v>49460</v>
      </c>
      <c r="M103" s="50">
        <f t="shared" si="18"/>
        <v>100</v>
      </c>
      <c r="N103" s="51" t="e">
        <f t="shared" si="26"/>
        <v>#REF!</v>
      </c>
      <c r="O103" s="51" t="e">
        <f t="shared" si="26"/>
        <v>#REF!</v>
      </c>
      <c r="P103" s="51" t="e">
        <f t="shared" si="26"/>
        <v>#REF!</v>
      </c>
      <c r="Q103" s="67">
        <f t="shared" si="26"/>
        <v>49460</v>
      </c>
      <c r="R103" s="148">
        <f t="shared" si="19"/>
        <v>100</v>
      </c>
      <c r="S103" s="67">
        <f t="shared" si="20"/>
        <v>109.36428966279712</v>
      </c>
    </row>
    <row r="104" spans="1:21" ht="18" customHeight="1">
      <c r="A104" s="558"/>
      <c r="B104" s="558"/>
      <c r="C104" s="555"/>
      <c r="D104" s="573" t="s">
        <v>8</v>
      </c>
      <c r="E104" s="574"/>
      <c r="F104" s="45">
        <v>89</v>
      </c>
      <c r="G104" s="67">
        <v>32051</v>
      </c>
      <c r="H104" s="51">
        <v>33950</v>
      </c>
      <c r="I104" s="138">
        <v>33950</v>
      </c>
      <c r="J104" s="233">
        <v>25034</v>
      </c>
      <c r="K104" s="233"/>
      <c r="L104" s="209">
        <v>33950</v>
      </c>
      <c r="M104" s="50">
        <f t="shared" si="18"/>
        <v>100</v>
      </c>
      <c r="N104" s="51" t="e">
        <f>#REF!</f>
        <v>#REF!</v>
      </c>
      <c r="O104" s="51" t="e">
        <f>#REF!</f>
        <v>#REF!</v>
      </c>
      <c r="P104" s="51" t="e">
        <f>#REF!</f>
        <v>#REF!</v>
      </c>
      <c r="Q104" s="51">
        <v>35400</v>
      </c>
      <c r="R104" s="147">
        <f t="shared" si="19"/>
        <v>104.27098674521356</v>
      </c>
      <c r="S104" s="67">
        <f t="shared" si="20"/>
        <v>105.92493213940281</v>
      </c>
      <c r="T104" s="135">
        <f>Q104/Q103*100</f>
        <v>71.5729882733522</v>
      </c>
      <c r="U104" s="49" t="s">
        <v>400</v>
      </c>
    </row>
    <row r="105" spans="1:20" ht="39" customHeight="1">
      <c r="A105" s="558"/>
      <c r="B105" s="558"/>
      <c r="C105" s="556"/>
      <c r="D105" s="573" t="s">
        <v>9</v>
      </c>
      <c r="E105" s="574"/>
      <c r="F105" s="45">
        <v>90</v>
      </c>
      <c r="G105" s="67">
        <v>7375</v>
      </c>
      <c r="H105" s="51">
        <v>8260</v>
      </c>
      <c r="I105" s="138">
        <v>8260</v>
      </c>
      <c r="J105" s="233">
        <v>5762</v>
      </c>
      <c r="K105" s="233"/>
      <c r="L105" s="209">
        <v>8260</v>
      </c>
      <c r="M105" s="50">
        <f t="shared" si="18"/>
        <v>100</v>
      </c>
      <c r="N105" s="51" t="e">
        <f>#REF!</f>
        <v>#REF!</v>
      </c>
      <c r="O105" s="51" t="e">
        <f>#REF!</f>
        <v>#REF!</v>
      </c>
      <c r="P105" s="51" t="e">
        <f>#REF!</f>
        <v>#REF!</v>
      </c>
      <c r="Q105" s="51">
        <v>9060</v>
      </c>
      <c r="R105" s="147">
        <f t="shared" si="19"/>
        <v>109.68523002421307</v>
      </c>
      <c r="S105" s="67">
        <f t="shared" si="20"/>
        <v>112.00000000000001</v>
      </c>
      <c r="T105" s="135">
        <f>Q105/Q104*100</f>
        <v>25.593220338983052</v>
      </c>
    </row>
    <row r="106" spans="1:20" ht="18.75" customHeight="1">
      <c r="A106" s="558"/>
      <c r="B106" s="558"/>
      <c r="C106" s="557"/>
      <c r="D106" s="573" t="s">
        <v>10</v>
      </c>
      <c r="E106" s="574"/>
      <c r="F106" s="45">
        <v>91</v>
      </c>
      <c r="G106" s="67">
        <v>5799</v>
      </c>
      <c r="H106" s="51">
        <v>7250</v>
      </c>
      <c r="I106" s="138">
        <v>7250</v>
      </c>
      <c r="J106" s="233">
        <v>3443</v>
      </c>
      <c r="K106" s="233"/>
      <c r="L106" s="209">
        <v>7250</v>
      </c>
      <c r="M106" s="50">
        <f t="shared" si="18"/>
        <v>100</v>
      </c>
      <c r="N106" s="51" t="e">
        <f>#REF!</f>
        <v>#REF!</v>
      </c>
      <c r="O106" s="51" t="e">
        <f>#REF!</f>
        <v>#REF!</v>
      </c>
      <c r="P106" s="51" t="e">
        <f>#REF!</f>
        <v>#REF!</v>
      </c>
      <c r="Q106" s="51">
        <v>5000</v>
      </c>
      <c r="R106" s="147">
        <f t="shared" si="19"/>
        <v>68.96551724137932</v>
      </c>
      <c r="S106" s="67">
        <f t="shared" si="20"/>
        <v>125.02155544059322</v>
      </c>
      <c r="T106" s="135">
        <f>Q106/Q105*100</f>
        <v>55.18763796909493</v>
      </c>
    </row>
    <row r="107" spans="1:19" ht="30.75" customHeight="1">
      <c r="A107" s="558"/>
      <c r="B107" s="558"/>
      <c r="C107" s="174" t="s">
        <v>221</v>
      </c>
      <c r="D107" s="573" t="s">
        <v>176</v>
      </c>
      <c r="E107" s="574"/>
      <c r="F107" s="45">
        <v>92</v>
      </c>
      <c r="G107" s="67">
        <f>G108+G111+G112+G113+G114</f>
        <v>5758</v>
      </c>
      <c r="H107" s="51">
        <f>H108+H111+H112+H113+H114</f>
        <v>10444</v>
      </c>
      <c r="I107" s="138">
        <f>I108+I111+I112+I113+I114</f>
        <v>10444</v>
      </c>
      <c r="J107" s="233">
        <f>J108+J111+J112+J113+J114</f>
        <v>6627</v>
      </c>
      <c r="K107" s="233">
        <f>K108+K111+K112+K113+K114</f>
        <v>0</v>
      </c>
      <c r="L107" s="209">
        <f aca="true" t="shared" si="27" ref="L107:Q107">L108+L111+L112+L113+L114</f>
        <v>10189</v>
      </c>
      <c r="M107" s="50">
        <f t="shared" si="18"/>
        <v>97.55840674071237</v>
      </c>
      <c r="N107" s="51" t="e">
        <f t="shared" si="27"/>
        <v>#REF!</v>
      </c>
      <c r="O107" s="51" t="e">
        <f t="shared" si="27"/>
        <v>#REF!</v>
      </c>
      <c r="P107" s="51" t="e">
        <f t="shared" si="27"/>
        <v>#REF!</v>
      </c>
      <c r="Q107" s="51">
        <f t="shared" si="27"/>
        <v>10444</v>
      </c>
      <c r="R107" s="147">
        <f t="shared" si="19"/>
        <v>102.5026989891059</v>
      </c>
      <c r="S107" s="67">
        <f t="shared" si="20"/>
        <v>176.9538034039597</v>
      </c>
    </row>
    <row r="108" spans="1:19" ht="52.5" customHeight="1">
      <c r="A108" s="558"/>
      <c r="B108" s="558"/>
      <c r="C108" s="174"/>
      <c r="D108" s="573" t="s">
        <v>395</v>
      </c>
      <c r="E108" s="574"/>
      <c r="F108" s="45">
        <v>93</v>
      </c>
      <c r="G108" s="67">
        <v>892</v>
      </c>
      <c r="H108" s="51">
        <v>2473</v>
      </c>
      <c r="I108" s="138">
        <v>2473</v>
      </c>
      <c r="J108" s="233">
        <v>638</v>
      </c>
      <c r="K108" s="233"/>
      <c r="L108" s="209">
        <v>2473</v>
      </c>
      <c r="M108" s="50">
        <f t="shared" si="18"/>
        <v>100</v>
      </c>
      <c r="N108" s="51" t="e">
        <f>#REF!</f>
        <v>#REF!</v>
      </c>
      <c r="O108" s="51" t="e">
        <f>#REF!</f>
        <v>#REF!</v>
      </c>
      <c r="P108" s="51" t="e">
        <f>#REF!</f>
        <v>#REF!</v>
      </c>
      <c r="Q108" s="51">
        <v>2473</v>
      </c>
      <c r="R108" s="147">
        <f t="shared" si="19"/>
        <v>100</v>
      </c>
      <c r="S108" s="67">
        <f t="shared" si="20"/>
        <v>277.2421524663677</v>
      </c>
    </row>
    <row r="109" spans="1:19" ht="29.25" customHeight="1">
      <c r="A109" s="558"/>
      <c r="B109" s="558"/>
      <c r="C109" s="174"/>
      <c r="D109" s="176"/>
      <c r="E109" s="176" t="s">
        <v>417</v>
      </c>
      <c r="F109" s="45">
        <v>94</v>
      </c>
      <c r="G109" s="67"/>
      <c r="H109" s="51"/>
      <c r="I109" s="138"/>
      <c r="J109" s="233"/>
      <c r="K109" s="233"/>
      <c r="L109" s="209"/>
      <c r="M109" s="50"/>
      <c r="N109" s="51"/>
      <c r="O109" s="51"/>
      <c r="P109" s="51"/>
      <c r="Q109" s="51"/>
      <c r="R109" s="147"/>
      <c r="S109" s="67"/>
    </row>
    <row r="110" spans="1:19" ht="45.75" customHeight="1">
      <c r="A110" s="558"/>
      <c r="B110" s="558"/>
      <c r="C110" s="174"/>
      <c r="D110" s="176"/>
      <c r="E110" s="176" t="s">
        <v>418</v>
      </c>
      <c r="F110" s="45">
        <v>95</v>
      </c>
      <c r="G110" s="67"/>
      <c r="H110" s="51"/>
      <c r="I110" s="138"/>
      <c r="J110" s="233"/>
      <c r="K110" s="233"/>
      <c r="L110" s="209"/>
      <c r="M110" s="50"/>
      <c r="N110" s="51"/>
      <c r="O110" s="51"/>
      <c r="P110" s="51"/>
      <c r="Q110" s="51"/>
      <c r="R110" s="147"/>
      <c r="S110" s="67"/>
    </row>
    <row r="111" spans="1:19" ht="21.75" customHeight="1">
      <c r="A111" s="558"/>
      <c r="B111" s="558"/>
      <c r="C111" s="177"/>
      <c r="D111" s="573" t="s">
        <v>11</v>
      </c>
      <c r="E111" s="574"/>
      <c r="F111" s="45">
        <v>96</v>
      </c>
      <c r="G111" s="67">
        <v>1427</v>
      </c>
      <c r="H111" s="51">
        <v>1722</v>
      </c>
      <c r="I111" s="138">
        <v>1722</v>
      </c>
      <c r="J111" s="233">
        <v>1089</v>
      </c>
      <c r="K111" s="233"/>
      <c r="L111" s="209">
        <v>1722</v>
      </c>
      <c r="M111" s="50">
        <f t="shared" si="18"/>
        <v>100</v>
      </c>
      <c r="N111" s="51" t="e">
        <f>#REF!</f>
        <v>#REF!</v>
      </c>
      <c r="O111" s="51" t="e">
        <f>#REF!</f>
        <v>#REF!</v>
      </c>
      <c r="P111" s="51" t="e">
        <f>#REF!</f>
        <v>#REF!</v>
      </c>
      <c r="Q111" s="51">
        <v>1722</v>
      </c>
      <c r="R111" s="147">
        <f t="shared" si="19"/>
        <v>100</v>
      </c>
      <c r="S111" s="67">
        <f t="shared" si="20"/>
        <v>120.67274001401542</v>
      </c>
    </row>
    <row r="112" spans="1:19" ht="19.5" customHeight="1">
      <c r="A112" s="558"/>
      <c r="B112" s="558"/>
      <c r="C112" s="177"/>
      <c r="D112" s="573" t="s">
        <v>12</v>
      </c>
      <c r="E112" s="574"/>
      <c r="F112" s="45">
        <v>97</v>
      </c>
      <c r="G112" s="67">
        <v>0</v>
      </c>
      <c r="H112" s="51">
        <v>1400</v>
      </c>
      <c r="I112" s="138">
        <v>1400</v>
      </c>
      <c r="J112" s="233">
        <v>1290</v>
      </c>
      <c r="K112" s="233"/>
      <c r="L112" s="209">
        <v>1400</v>
      </c>
      <c r="M112" s="50">
        <f t="shared" si="18"/>
        <v>100</v>
      </c>
      <c r="N112" s="51" t="e">
        <f>#REF!</f>
        <v>#REF!</v>
      </c>
      <c r="O112" s="51" t="e">
        <f>#REF!</f>
        <v>#REF!</v>
      </c>
      <c r="P112" s="51" t="e">
        <f>#REF!</f>
        <v>#REF!</v>
      </c>
      <c r="Q112" s="51">
        <v>1400</v>
      </c>
      <c r="R112" s="147"/>
      <c r="S112" s="67"/>
    </row>
    <row r="113" spans="1:19" ht="32.25" customHeight="1">
      <c r="A113" s="558"/>
      <c r="B113" s="558"/>
      <c r="C113" s="177"/>
      <c r="D113" s="573" t="s">
        <v>13</v>
      </c>
      <c r="E113" s="574"/>
      <c r="F113" s="45">
        <v>98</v>
      </c>
      <c r="G113" s="67">
        <v>2289</v>
      </c>
      <c r="H113" s="51">
        <v>2923</v>
      </c>
      <c r="I113" s="138">
        <v>2923</v>
      </c>
      <c r="J113" s="233">
        <v>2668</v>
      </c>
      <c r="K113" s="233"/>
      <c r="L113" s="209">
        <v>2668</v>
      </c>
      <c r="M113" s="50">
        <f t="shared" si="18"/>
        <v>91.27608621279506</v>
      </c>
      <c r="N113" s="51" t="e">
        <f>#REF!</f>
        <v>#REF!</v>
      </c>
      <c r="O113" s="51" t="e">
        <f>#REF!</f>
        <v>#REF!</v>
      </c>
      <c r="P113" s="51" t="e">
        <f>#REF!</f>
        <v>#REF!</v>
      </c>
      <c r="Q113" s="51">
        <v>2923</v>
      </c>
      <c r="R113" s="147">
        <f t="shared" si="19"/>
        <v>109.55772113943027</v>
      </c>
      <c r="S113" s="67">
        <f t="shared" si="20"/>
        <v>116.55744866754041</v>
      </c>
    </row>
    <row r="114" spans="1:19" ht="20.25" customHeight="1">
      <c r="A114" s="558"/>
      <c r="B114" s="558"/>
      <c r="C114" s="177"/>
      <c r="D114" s="573" t="s">
        <v>14</v>
      </c>
      <c r="E114" s="574"/>
      <c r="F114" s="45">
        <v>99</v>
      </c>
      <c r="G114" s="67">
        <f>431+700+19</f>
        <v>1150</v>
      </c>
      <c r="H114" s="51">
        <v>1926</v>
      </c>
      <c r="I114" s="138">
        <v>1926</v>
      </c>
      <c r="J114" s="233">
        <v>942</v>
      </c>
      <c r="K114" s="233"/>
      <c r="L114" s="209">
        <v>1926</v>
      </c>
      <c r="M114" s="50">
        <f t="shared" si="18"/>
        <v>100</v>
      </c>
      <c r="N114" s="51" t="e">
        <f>#REF!</f>
        <v>#REF!</v>
      </c>
      <c r="O114" s="51" t="e">
        <f>#REF!</f>
        <v>#REF!</v>
      </c>
      <c r="P114" s="51" t="e">
        <f>#REF!</f>
        <v>#REF!</v>
      </c>
      <c r="Q114" s="51">
        <v>1926</v>
      </c>
      <c r="R114" s="147">
        <f t="shared" si="19"/>
        <v>100</v>
      </c>
      <c r="S114" s="67">
        <f t="shared" si="20"/>
        <v>167.47826086956522</v>
      </c>
    </row>
    <row r="115" spans="1:19" ht="31.5" customHeight="1">
      <c r="A115" s="558"/>
      <c r="B115" s="558"/>
      <c r="C115" s="177" t="s">
        <v>223</v>
      </c>
      <c r="D115" s="573" t="s">
        <v>67</v>
      </c>
      <c r="E115" s="574"/>
      <c r="F115" s="45">
        <v>100</v>
      </c>
      <c r="G115" s="67">
        <f>SUM(G116:G118)</f>
        <v>320</v>
      </c>
      <c r="H115" s="51">
        <f>SUM(H116:H118)</f>
        <v>185</v>
      </c>
      <c r="I115" s="138">
        <f>SUM(I116:I118)</f>
        <v>185</v>
      </c>
      <c r="J115" s="233">
        <f>SUM(J116:J118)</f>
        <v>0</v>
      </c>
      <c r="K115" s="233">
        <f>SUM(K116:K118)</f>
        <v>0</v>
      </c>
      <c r="L115" s="209">
        <f aca="true" t="shared" si="28" ref="L115:Q115">SUM(L116:L118)</f>
        <v>185</v>
      </c>
      <c r="M115" s="50">
        <f t="shared" si="18"/>
        <v>100</v>
      </c>
      <c r="N115" s="51" t="e">
        <f t="shared" si="28"/>
        <v>#REF!</v>
      </c>
      <c r="O115" s="51" t="e">
        <f t="shared" si="28"/>
        <v>#REF!</v>
      </c>
      <c r="P115" s="51" t="e">
        <f t="shared" si="28"/>
        <v>#REF!</v>
      </c>
      <c r="Q115" s="51">
        <f t="shared" si="28"/>
        <v>185</v>
      </c>
      <c r="R115" s="147">
        <f t="shared" si="19"/>
        <v>100</v>
      </c>
      <c r="S115" s="67">
        <f t="shared" si="20"/>
        <v>57.8125</v>
      </c>
    </row>
    <row r="116" spans="1:19" ht="27" customHeight="1">
      <c r="A116" s="558"/>
      <c r="B116" s="558"/>
      <c r="C116" s="177"/>
      <c r="D116" s="573" t="s">
        <v>15</v>
      </c>
      <c r="E116" s="574"/>
      <c r="F116" s="45">
        <v>101</v>
      </c>
      <c r="G116" s="67"/>
      <c r="H116" s="51"/>
      <c r="I116" s="138"/>
      <c r="J116" s="233"/>
      <c r="K116" s="233"/>
      <c r="L116" s="209"/>
      <c r="M116" s="50"/>
      <c r="N116" s="51"/>
      <c r="O116" s="51"/>
      <c r="P116" s="51"/>
      <c r="Q116" s="51"/>
      <c r="R116" s="147"/>
      <c r="S116" s="67"/>
    </row>
    <row r="117" spans="1:19" ht="30" customHeight="1">
      <c r="A117" s="558"/>
      <c r="B117" s="558"/>
      <c r="C117" s="177"/>
      <c r="D117" s="573" t="s">
        <v>16</v>
      </c>
      <c r="E117" s="574"/>
      <c r="F117" s="45">
        <v>102</v>
      </c>
      <c r="G117" s="67">
        <v>182</v>
      </c>
      <c r="H117" s="51">
        <v>5</v>
      </c>
      <c r="I117" s="138">
        <v>5</v>
      </c>
      <c r="J117" s="233">
        <v>0</v>
      </c>
      <c r="K117" s="233"/>
      <c r="L117" s="209">
        <v>5</v>
      </c>
      <c r="M117" s="50">
        <f t="shared" si="18"/>
        <v>100</v>
      </c>
      <c r="N117" s="51" t="e">
        <f>#REF!</f>
        <v>#REF!</v>
      </c>
      <c r="O117" s="51" t="e">
        <f>#REF!</f>
        <v>#REF!</v>
      </c>
      <c r="P117" s="51" t="e">
        <f>#REF!</f>
        <v>#REF!</v>
      </c>
      <c r="Q117" s="51">
        <v>5</v>
      </c>
      <c r="R117" s="147">
        <v>0</v>
      </c>
      <c r="S117" s="67"/>
    </row>
    <row r="118" spans="1:19" ht="45" customHeight="1">
      <c r="A118" s="558"/>
      <c r="B118" s="558"/>
      <c r="C118" s="177"/>
      <c r="D118" s="573" t="s">
        <v>17</v>
      </c>
      <c r="E118" s="574"/>
      <c r="F118" s="45">
        <v>103</v>
      </c>
      <c r="G118" s="67">
        <v>138</v>
      </c>
      <c r="H118" s="51">
        <v>180</v>
      </c>
      <c r="I118" s="138">
        <v>180</v>
      </c>
      <c r="J118" s="233">
        <v>0</v>
      </c>
      <c r="K118" s="233"/>
      <c r="L118" s="209">
        <v>180</v>
      </c>
      <c r="M118" s="50">
        <f t="shared" si="18"/>
        <v>100</v>
      </c>
      <c r="N118" s="51" t="e">
        <f>#REF!</f>
        <v>#REF!</v>
      </c>
      <c r="O118" s="51" t="e">
        <f>#REF!</f>
        <v>#REF!</v>
      </c>
      <c r="P118" s="51" t="e">
        <f>#REF!</f>
        <v>#REF!</v>
      </c>
      <c r="Q118" s="51">
        <v>180</v>
      </c>
      <c r="R118" s="147">
        <f t="shared" si="19"/>
        <v>100</v>
      </c>
      <c r="S118" s="67">
        <f t="shared" si="20"/>
        <v>130.43478260869566</v>
      </c>
    </row>
    <row r="119" spans="1:19" ht="67.5" customHeight="1">
      <c r="A119" s="558"/>
      <c r="B119" s="558"/>
      <c r="C119" s="85" t="s">
        <v>226</v>
      </c>
      <c r="D119" s="573" t="s">
        <v>177</v>
      </c>
      <c r="E119" s="574"/>
      <c r="F119" s="45">
        <v>104</v>
      </c>
      <c r="G119" s="67">
        <f>SUM(G120:G127)-G124-G121-G122-G125</f>
        <v>565</v>
      </c>
      <c r="H119" s="51">
        <f>SUM(H120:H127)-H124-H121-H122</f>
        <v>3881</v>
      </c>
      <c r="I119" s="138">
        <f>SUM(I120:I127)-I124-I121-I122</f>
        <v>3881</v>
      </c>
      <c r="J119" s="233">
        <f>SUM(J120:J127)-J124-J121-J122</f>
        <v>404</v>
      </c>
      <c r="K119" s="233">
        <f>SUM(K120:K127)-K124-K121-K122</f>
        <v>0</v>
      </c>
      <c r="L119" s="209">
        <f aca="true" t="shared" si="29" ref="L119:Q119">SUM(L120:L127)-L124-L121-L122</f>
        <v>946</v>
      </c>
      <c r="M119" s="50">
        <f t="shared" si="18"/>
        <v>24.375161040968823</v>
      </c>
      <c r="N119" s="51" t="e">
        <f t="shared" si="29"/>
        <v>#REF!</v>
      </c>
      <c r="O119" s="51" t="e">
        <f t="shared" si="29"/>
        <v>#REF!</v>
      </c>
      <c r="P119" s="51" t="e">
        <f t="shared" si="29"/>
        <v>#REF!</v>
      </c>
      <c r="Q119" s="51">
        <f t="shared" si="29"/>
        <v>3881</v>
      </c>
      <c r="R119" s="147">
        <f t="shared" si="19"/>
        <v>410.2536997885835</v>
      </c>
      <c r="S119" s="67">
        <f t="shared" si="20"/>
        <v>167.43362831858406</v>
      </c>
    </row>
    <row r="120" spans="1:19" ht="19.5" customHeight="1">
      <c r="A120" s="558"/>
      <c r="B120" s="558"/>
      <c r="C120" s="537"/>
      <c r="D120" s="573" t="s">
        <v>47</v>
      </c>
      <c r="E120" s="574"/>
      <c r="F120" s="45">
        <v>105</v>
      </c>
      <c r="G120" s="67">
        <f>SUM(G121:G122)</f>
        <v>239</v>
      </c>
      <c r="H120" s="51">
        <f>SUM(H121:H122)</f>
        <v>3175</v>
      </c>
      <c r="I120" s="138">
        <f>SUM(I121:I122)</f>
        <v>3175</v>
      </c>
      <c r="J120" s="233">
        <f>SUM(J121:J122)</f>
        <v>179</v>
      </c>
      <c r="K120" s="233"/>
      <c r="L120" s="209">
        <f aca="true" t="shared" si="30" ref="L120:Q120">SUM(L121:L122)</f>
        <v>240</v>
      </c>
      <c r="M120" s="50">
        <f t="shared" si="18"/>
        <v>7.559055118110236</v>
      </c>
      <c r="N120" s="51" t="e">
        <f t="shared" si="30"/>
        <v>#REF!</v>
      </c>
      <c r="O120" s="51" t="e">
        <f t="shared" si="30"/>
        <v>#REF!</v>
      </c>
      <c r="P120" s="51" t="e">
        <f t="shared" si="30"/>
        <v>#REF!</v>
      </c>
      <c r="Q120" s="51">
        <f t="shared" si="30"/>
        <v>3175</v>
      </c>
      <c r="R120" s="149">
        <f t="shared" si="19"/>
        <v>1322.9166666666665</v>
      </c>
      <c r="S120" s="67">
        <f t="shared" si="20"/>
        <v>100.418410041841</v>
      </c>
    </row>
    <row r="121" spans="1:23" ht="19.5" customHeight="1">
      <c r="A121" s="558"/>
      <c r="B121" s="558"/>
      <c r="C121" s="558"/>
      <c r="D121" s="176"/>
      <c r="E121" s="86" t="s">
        <v>127</v>
      </c>
      <c r="F121" s="45">
        <v>106</v>
      </c>
      <c r="G121" s="67">
        <v>239</v>
      </c>
      <c r="H121" s="51">
        <v>640</v>
      </c>
      <c r="I121" s="138">
        <v>640</v>
      </c>
      <c r="J121" s="233">
        <v>179</v>
      </c>
      <c r="K121" s="233"/>
      <c r="L121" s="209">
        <v>240</v>
      </c>
      <c r="M121" s="50">
        <f t="shared" si="18"/>
        <v>37.5</v>
      </c>
      <c r="N121" s="51" t="e">
        <f>#REF!</f>
        <v>#REF!</v>
      </c>
      <c r="O121" s="51" t="e">
        <f>#REF!</f>
        <v>#REF!</v>
      </c>
      <c r="P121" s="51" t="e">
        <f>#REF!</f>
        <v>#REF!</v>
      </c>
      <c r="Q121" s="51">
        <v>640</v>
      </c>
      <c r="R121" s="147">
        <f t="shared" si="19"/>
        <v>266.66666666666663</v>
      </c>
      <c r="S121" s="67">
        <f t="shared" si="20"/>
        <v>100.418410041841</v>
      </c>
      <c r="T121" s="590"/>
      <c r="U121" s="590"/>
      <c r="V121" s="590"/>
      <c r="W121" s="590"/>
    </row>
    <row r="122" spans="1:23" ht="15.75" customHeight="1">
      <c r="A122" s="558"/>
      <c r="B122" s="558"/>
      <c r="C122" s="558"/>
      <c r="D122" s="176"/>
      <c r="E122" s="86" t="s">
        <v>128</v>
      </c>
      <c r="F122" s="45">
        <v>107</v>
      </c>
      <c r="G122" s="67">
        <v>0</v>
      </c>
      <c r="H122" s="51">
        <v>2535</v>
      </c>
      <c r="I122" s="138">
        <v>2535</v>
      </c>
      <c r="J122" s="233">
        <v>0</v>
      </c>
      <c r="K122" s="233"/>
      <c r="L122" s="209">
        <v>0</v>
      </c>
      <c r="M122" s="50">
        <f t="shared" si="18"/>
        <v>0</v>
      </c>
      <c r="N122" s="51" t="e">
        <f>#REF!</f>
        <v>#REF!</v>
      </c>
      <c r="O122" s="51" t="e">
        <f>#REF!</f>
        <v>#REF!</v>
      </c>
      <c r="P122" s="51" t="e">
        <f>#REF!</f>
        <v>#REF!</v>
      </c>
      <c r="Q122" s="51">
        <v>2535</v>
      </c>
      <c r="R122" s="147"/>
      <c r="S122" s="67"/>
      <c r="T122" s="590"/>
      <c r="U122" s="590"/>
      <c r="V122" s="590"/>
      <c r="W122" s="590"/>
    </row>
    <row r="123" spans="1:23" ht="30" customHeight="1">
      <c r="A123" s="558"/>
      <c r="B123" s="558"/>
      <c r="C123" s="558"/>
      <c r="D123" s="573" t="s">
        <v>178</v>
      </c>
      <c r="E123" s="574"/>
      <c r="F123" s="45">
        <v>108</v>
      </c>
      <c r="G123" s="67">
        <f>G124</f>
        <v>286</v>
      </c>
      <c r="H123" s="51">
        <v>418</v>
      </c>
      <c r="I123" s="138">
        <v>418</v>
      </c>
      <c r="J123" s="233">
        <v>170</v>
      </c>
      <c r="K123" s="233"/>
      <c r="L123" s="209">
        <v>418</v>
      </c>
      <c r="M123" s="50">
        <f t="shared" si="18"/>
        <v>100</v>
      </c>
      <c r="N123" s="51" t="e">
        <f>#REF!</f>
        <v>#REF!</v>
      </c>
      <c r="O123" s="51" t="e">
        <f>#REF!</f>
        <v>#REF!</v>
      </c>
      <c r="P123" s="51" t="e">
        <f>#REF!</f>
        <v>#REF!</v>
      </c>
      <c r="Q123" s="51">
        <v>418</v>
      </c>
      <c r="R123" s="147">
        <f>SUM(Q123/L123*100)</f>
        <v>100</v>
      </c>
      <c r="S123" s="67">
        <f t="shared" si="20"/>
        <v>146.15384615384613</v>
      </c>
      <c r="T123" s="590"/>
      <c r="U123" s="590"/>
      <c r="V123" s="590"/>
      <c r="W123" s="590"/>
    </row>
    <row r="124" spans="1:19" ht="15.75" customHeight="1">
      <c r="A124" s="558"/>
      <c r="B124" s="558"/>
      <c r="C124" s="558"/>
      <c r="D124" s="176"/>
      <c r="E124" s="86" t="s">
        <v>127</v>
      </c>
      <c r="F124" s="45">
        <v>109</v>
      </c>
      <c r="G124" s="67">
        <v>286</v>
      </c>
      <c r="H124" s="51">
        <v>398</v>
      </c>
      <c r="I124" s="138">
        <v>398</v>
      </c>
      <c r="J124" s="233">
        <v>170</v>
      </c>
      <c r="K124" s="233"/>
      <c r="L124" s="209">
        <v>398</v>
      </c>
      <c r="M124" s="50">
        <f t="shared" si="18"/>
        <v>100</v>
      </c>
      <c r="N124" s="51" t="e">
        <f>#REF!</f>
        <v>#REF!</v>
      </c>
      <c r="O124" s="51" t="e">
        <f>#REF!</f>
        <v>#REF!</v>
      </c>
      <c r="P124" s="51" t="e">
        <f>#REF!</f>
        <v>#REF!</v>
      </c>
      <c r="Q124" s="51">
        <v>398</v>
      </c>
      <c r="R124" s="147">
        <f>SUM(Q124/L124*100)</f>
        <v>100</v>
      </c>
      <c r="S124" s="67">
        <f t="shared" si="20"/>
        <v>139.16083916083917</v>
      </c>
    </row>
    <row r="125" spans="1:19" ht="18" customHeight="1">
      <c r="A125" s="558"/>
      <c r="B125" s="558"/>
      <c r="C125" s="558"/>
      <c r="D125" s="176"/>
      <c r="E125" s="86" t="s">
        <v>128</v>
      </c>
      <c r="F125" s="45">
        <v>110</v>
      </c>
      <c r="G125" s="67"/>
      <c r="H125" s="51"/>
      <c r="I125" s="138"/>
      <c r="J125" s="233"/>
      <c r="K125" s="233"/>
      <c r="L125" s="209"/>
      <c r="M125" s="50"/>
      <c r="N125" s="51"/>
      <c r="O125" s="51"/>
      <c r="P125" s="51"/>
      <c r="Q125" s="51"/>
      <c r="R125" s="147"/>
      <c r="S125" s="67"/>
    </row>
    <row r="126" spans="1:19" ht="18.75" customHeight="1">
      <c r="A126" s="558"/>
      <c r="B126" s="558"/>
      <c r="C126" s="538"/>
      <c r="D126" s="573" t="s">
        <v>48</v>
      </c>
      <c r="E126" s="574"/>
      <c r="F126" s="45">
        <v>111</v>
      </c>
      <c r="G126" s="67">
        <v>40</v>
      </c>
      <c r="H126" s="51">
        <v>120</v>
      </c>
      <c r="I126" s="138">
        <v>120</v>
      </c>
      <c r="J126" s="233">
        <v>55</v>
      </c>
      <c r="K126" s="233"/>
      <c r="L126" s="209">
        <v>120</v>
      </c>
      <c r="M126" s="50">
        <f t="shared" si="18"/>
        <v>100</v>
      </c>
      <c r="N126" s="51" t="e">
        <f>#REF!</f>
        <v>#REF!</v>
      </c>
      <c r="O126" s="51" t="e">
        <f>#REF!</f>
        <v>#REF!</v>
      </c>
      <c r="P126" s="51" t="e">
        <f>#REF!</f>
        <v>#REF!</v>
      </c>
      <c r="Q126" s="51">
        <v>120</v>
      </c>
      <c r="R126" s="147">
        <f t="shared" si="19"/>
        <v>100</v>
      </c>
      <c r="S126" s="67">
        <f t="shared" si="20"/>
        <v>300</v>
      </c>
    </row>
    <row r="127" spans="1:19" ht="27.75" customHeight="1">
      <c r="A127" s="558"/>
      <c r="B127" s="558"/>
      <c r="C127" s="177"/>
      <c r="D127" s="573" t="s">
        <v>49</v>
      </c>
      <c r="E127" s="574"/>
      <c r="F127" s="45">
        <v>112</v>
      </c>
      <c r="G127" s="67">
        <v>0</v>
      </c>
      <c r="H127" s="51">
        <v>168</v>
      </c>
      <c r="I127" s="138">
        <v>168</v>
      </c>
      <c r="J127" s="233">
        <v>0</v>
      </c>
      <c r="K127" s="233"/>
      <c r="L127" s="209">
        <v>168</v>
      </c>
      <c r="M127" s="50">
        <f t="shared" si="18"/>
        <v>100</v>
      </c>
      <c r="N127" s="51" t="e">
        <f>#REF!</f>
        <v>#REF!</v>
      </c>
      <c r="O127" s="51" t="e">
        <f>#REF!</f>
        <v>#REF!</v>
      </c>
      <c r="P127" s="51" t="e">
        <f>#REF!</f>
        <v>#REF!</v>
      </c>
      <c r="Q127" s="51">
        <v>168</v>
      </c>
      <c r="R127" s="147">
        <f t="shared" si="19"/>
        <v>100</v>
      </c>
      <c r="S127" s="67" t="e">
        <f t="shared" si="20"/>
        <v>#DIV/0!</v>
      </c>
    </row>
    <row r="128" spans="1:21" ht="66.75" customHeight="1">
      <c r="A128" s="558"/>
      <c r="B128" s="558"/>
      <c r="C128" s="177" t="s">
        <v>227</v>
      </c>
      <c r="D128" s="573" t="s">
        <v>179</v>
      </c>
      <c r="E128" s="574"/>
      <c r="F128" s="45">
        <v>113</v>
      </c>
      <c r="G128" s="67">
        <f>SUM(G129:G134)</f>
        <v>11053</v>
      </c>
      <c r="H128" s="51">
        <f>SUM(H129:H134)</f>
        <v>14907</v>
      </c>
      <c r="I128" s="138">
        <f>SUM(I129:I134)</f>
        <v>14907</v>
      </c>
      <c r="J128" s="233">
        <f>SUM(J129:J134)</f>
        <v>8645</v>
      </c>
      <c r="K128" s="233">
        <f>SUM(K129:K134)</f>
        <v>0</v>
      </c>
      <c r="L128" s="209">
        <f aca="true" t="shared" si="31" ref="L128:Q128">SUM(L129:L134)</f>
        <v>13509</v>
      </c>
      <c r="M128" s="50">
        <f t="shared" si="18"/>
        <v>90.62185550412558</v>
      </c>
      <c r="N128" s="51" t="e">
        <f t="shared" si="31"/>
        <v>#REF!</v>
      </c>
      <c r="O128" s="51" t="e">
        <f t="shared" si="31"/>
        <v>#REF!</v>
      </c>
      <c r="P128" s="51" t="e">
        <f t="shared" si="31"/>
        <v>#REF!</v>
      </c>
      <c r="Q128" s="51">
        <f t="shared" si="31"/>
        <v>14907</v>
      </c>
      <c r="R128" s="147">
        <f t="shared" si="19"/>
        <v>110.34865645125471</v>
      </c>
      <c r="S128" s="67">
        <f t="shared" si="20"/>
        <v>122.22021170722881</v>
      </c>
      <c r="U128" s="49" t="s">
        <v>399</v>
      </c>
    </row>
    <row r="129" spans="1:19" ht="25.5" customHeight="1">
      <c r="A129" s="558"/>
      <c r="B129" s="558"/>
      <c r="C129" s="555"/>
      <c r="D129" s="573" t="s">
        <v>42</v>
      </c>
      <c r="E129" s="574"/>
      <c r="F129" s="45">
        <v>114</v>
      </c>
      <c r="G129" s="67">
        <f>7726+415</f>
        <v>8141</v>
      </c>
      <c r="H129" s="51">
        <v>11450</v>
      </c>
      <c r="I129" s="138">
        <v>11450</v>
      </c>
      <c r="J129" s="233">
        <v>6401</v>
      </c>
      <c r="K129" s="233"/>
      <c r="L129" s="209">
        <v>10330</v>
      </c>
      <c r="M129" s="50">
        <f t="shared" si="18"/>
        <v>90.21834061135371</v>
      </c>
      <c r="N129" s="51" t="e">
        <f>#REF!</f>
        <v>#REF!</v>
      </c>
      <c r="O129" s="51" t="e">
        <f>#REF!</f>
        <v>#REF!</v>
      </c>
      <c r="P129" s="51" t="e">
        <f>#REF!</f>
        <v>#REF!</v>
      </c>
      <c r="Q129" s="51">
        <v>11450</v>
      </c>
      <c r="R129" s="147">
        <f t="shared" si="19"/>
        <v>110.84220716360116</v>
      </c>
      <c r="S129" s="67">
        <f t="shared" si="20"/>
        <v>126.88858862547599</v>
      </c>
    </row>
    <row r="130" spans="1:19" ht="28.5" customHeight="1">
      <c r="A130" s="558"/>
      <c r="B130" s="558"/>
      <c r="C130" s="556"/>
      <c r="D130" s="573" t="s">
        <v>43</v>
      </c>
      <c r="E130" s="574"/>
      <c r="F130" s="45">
        <v>115</v>
      </c>
      <c r="G130" s="67">
        <v>241</v>
      </c>
      <c r="H130" s="51">
        <v>295</v>
      </c>
      <c r="I130" s="138">
        <v>295</v>
      </c>
      <c r="J130" s="233">
        <v>187</v>
      </c>
      <c r="K130" s="233"/>
      <c r="L130" s="209">
        <v>270</v>
      </c>
      <c r="M130" s="50">
        <f t="shared" si="18"/>
        <v>91.52542372881356</v>
      </c>
      <c r="N130" s="51" t="e">
        <f>#REF!</f>
        <v>#REF!</v>
      </c>
      <c r="O130" s="51" t="e">
        <f>#REF!</f>
        <v>#REF!</v>
      </c>
      <c r="P130" s="51" t="e">
        <f>#REF!</f>
        <v>#REF!</v>
      </c>
      <c r="Q130" s="51">
        <v>295</v>
      </c>
      <c r="R130" s="147">
        <f t="shared" si="19"/>
        <v>109.25925925925925</v>
      </c>
      <c r="S130" s="67">
        <f t="shared" si="20"/>
        <v>112.03319502074689</v>
      </c>
    </row>
    <row r="131" spans="1:19" ht="30" customHeight="1">
      <c r="A131" s="558"/>
      <c r="B131" s="558"/>
      <c r="C131" s="556"/>
      <c r="D131" s="573" t="s">
        <v>44</v>
      </c>
      <c r="E131" s="574"/>
      <c r="F131" s="45">
        <v>116</v>
      </c>
      <c r="G131" s="67">
        <v>2545</v>
      </c>
      <c r="H131" s="51">
        <v>3010</v>
      </c>
      <c r="I131" s="138">
        <v>3010</v>
      </c>
      <c r="J131" s="233">
        <v>1970</v>
      </c>
      <c r="K131" s="233"/>
      <c r="L131" s="209">
        <v>2757</v>
      </c>
      <c r="M131" s="50">
        <f t="shared" si="18"/>
        <v>91.59468438538207</v>
      </c>
      <c r="N131" s="51" t="e">
        <f>#REF!</f>
        <v>#REF!</v>
      </c>
      <c r="O131" s="51" t="e">
        <f>#REF!</f>
        <v>#REF!</v>
      </c>
      <c r="P131" s="51" t="e">
        <f>#REF!</f>
        <v>#REF!</v>
      </c>
      <c r="Q131" s="51">
        <v>3010</v>
      </c>
      <c r="R131" s="147">
        <f t="shared" si="19"/>
        <v>109.17664127675009</v>
      </c>
      <c r="S131" s="67">
        <f t="shared" si="20"/>
        <v>108.33005893909626</v>
      </c>
    </row>
    <row r="132" spans="1:19" ht="28.5" customHeight="1">
      <c r="A132" s="558"/>
      <c r="B132" s="558"/>
      <c r="C132" s="556"/>
      <c r="D132" s="573" t="s">
        <v>45</v>
      </c>
      <c r="E132" s="574"/>
      <c r="F132" s="45">
        <v>117</v>
      </c>
      <c r="G132" s="67">
        <v>126</v>
      </c>
      <c r="H132" s="51">
        <v>152</v>
      </c>
      <c r="I132" s="138">
        <v>152</v>
      </c>
      <c r="J132" s="233">
        <v>87</v>
      </c>
      <c r="K132" s="233"/>
      <c r="L132" s="209">
        <v>152</v>
      </c>
      <c r="M132" s="50">
        <f t="shared" si="18"/>
        <v>100</v>
      </c>
      <c r="N132" s="51" t="e">
        <f>#REF!</f>
        <v>#REF!</v>
      </c>
      <c r="O132" s="51" t="e">
        <f>#REF!</f>
        <v>#REF!</v>
      </c>
      <c r="P132" s="51" t="e">
        <f>#REF!</f>
        <v>#REF!</v>
      </c>
      <c r="Q132" s="51">
        <v>152</v>
      </c>
      <c r="R132" s="147">
        <f t="shared" si="19"/>
        <v>100</v>
      </c>
      <c r="S132" s="67">
        <f t="shared" si="20"/>
        <v>120.63492063492063</v>
      </c>
    </row>
    <row r="133" spans="1:19" ht="26.25" customHeight="1">
      <c r="A133" s="558"/>
      <c r="B133" s="558"/>
      <c r="C133" s="556"/>
      <c r="D133" s="573" t="s">
        <v>419</v>
      </c>
      <c r="E133" s="574"/>
      <c r="F133" s="45">
        <v>118</v>
      </c>
      <c r="G133" s="67"/>
      <c r="H133" s="51"/>
      <c r="I133" s="138"/>
      <c r="J133" s="233"/>
      <c r="K133" s="233"/>
      <c r="L133" s="211"/>
      <c r="M133" s="50"/>
      <c r="N133" s="47"/>
      <c r="O133" s="47"/>
      <c r="P133" s="47"/>
      <c r="Q133" s="51"/>
      <c r="R133" s="147"/>
      <c r="S133" s="67"/>
    </row>
    <row r="134" spans="1:19" ht="27.75" customHeight="1">
      <c r="A134" s="558"/>
      <c r="B134" s="558"/>
      <c r="C134" s="557"/>
      <c r="D134" s="573" t="s">
        <v>46</v>
      </c>
      <c r="E134" s="574"/>
      <c r="F134" s="45">
        <v>119</v>
      </c>
      <c r="G134" s="67"/>
      <c r="H134" s="51"/>
      <c r="I134" s="138"/>
      <c r="J134" s="233"/>
      <c r="K134" s="233"/>
      <c r="L134" s="211"/>
      <c r="M134" s="50"/>
      <c r="N134" s="47"/>
      <c r="O134" s="47"/>
      <c r="P134" s="47"/>
      <c r="Q134" s="51"/>
      <c r="R134" s="147"/>
      <c r="S134" s="67"/>
    </row>
    <row r="135" spans="1:19" ht="42" customHeight="1">
      <c r="A135" s="558"/>
      <c r="B135" s="558"/>
      <c r="C135" s="575" t="s">
        <v>180</v>
      </c>
      <c r="D135" s="587"/>
      <c r="E135" s="576"/>
      <c r="F135" s="45">
        <v>120</v>
      </c>
      <c r="G135" s="67">
        <f>G136+G139+G140+G141+G142+G143</f>
        <v>55338</v>
      </c>
      <c r="H135" s="51">
        <f>H136+H139+H140+H141+H142+H143</f>
        <v>58006</v>
      </c>
      <c r="I135" s="138">
        <f>I136+I139+I140+I141+I142+I143</f>
        <v>58006</v>
      </c>
      <c r="J135" s="233">
        <f>J136+J139+J140+J141+J142+J143</f>
        <v>17011</v>
      </c>
      <c r="K135" s="233">
        <f>K136+K139+K140+K141+K142+K143</f>
        <v>0</v>
      </c>
      <c r="L135" s="209">
        <f aca="true" t="shared" si="32" ref="L135:Q135">L136+L139+L140+L141+L142+L143</f>
        <v>61250</v>
      </c>
      <c r="M135" s="50">
        <f t="shared" si="18"/>
        <v>105.59252491121609</v>
      </c>
      <c r="N135" s="51" t="e">
        <f t="shared" si="32"/>
        <v>#REF!</v>
      </c>
      <c r="O135" s="51" t="e">
        <f t="shared" si="32"/>
        <v>#REF!</v>
      </c>
      <c r="P135" s="51" t="e">
        <f t="shared" si="32"/>
        <v>#REF!</v>
      </c>
      <c r="Q135" s="51">
        <f t="shared" si="32"/>
        <v>36792</v>
      </c>
      <c r="R135" s="147">
        <f t="shared" si="19"/>
        <v>60.068571428571424</v>
      </c>
      <c r="S135" s="67">
        <f t="shared" si="20"/>
        <v>110.68343633669448</v>
      </c>
    </row>
    <row r="136" spans="1:19" ht="28.5" customHeight="1">
      <c r="A136" s="558"/>
      <c r="B136" s="558"/>
      <c r="C136" s="174" t="s">
        <v>245</v>
      </c>
      <c r="D136" s="573" t="s">
        <v>181</v>
      </c>
      <c r="E136" s="574"/>
      <c r="F136" s="45">
        <v>121</v>
      </c>
      <c r="G136" s="67">
        <f>G137+G138</f>
        <v>2084</v>
      </c>
      <c r="H136" s="51">
        <f>H137+H138</f>
        <v>809</v>
      </c>
      <c r="I136" s="138">
        <f>I137+I138</f>
        <v>809</v>
      </c>
      <c r="J136" s="233">
        <f>J137+J138</f>
        <v>241</v>
      </c>
      <c r="K136" s="233">
        <f>K137+K138</f>
        <v>0</v>
      </c>
      <c r="L136" s="209">
        <f aca="true" t="shared" si="33" ref="L136:Q136">L137+L138</f>
        <v>321</v>
      </c>
      <c r="M136" s="50">
        <f t="shared" si="18"/>
        <v>39.678615574783684</v>
      </c>
      <c r="N136" s="51" t="e">
        <f t="shared" si="33"/>
        <v>#REF!</v>
      </c>
      <c r="O136" s="51" t="e">
        <f t="shared" si="33"/>
        <v>#REF!</v>
      </c>
      <c r="P136" s="51" t="e">
        <f t="shared" si="33"/>
        <v>#REF!</v>
      </c>
      <c r="Q136" s="51">
        <f t="shared" si="33"/>
        <v>567</v>
      </c>
      <c r="R136" s="147">
        <f t="shared" si="19"/>
        <v>176.6355140186916</v>
      </c>
      <c r="S136" s="154">
        <f t="shared" si="20"/>
        <v>15.403071017274472</v>
      </c>
    </row>
    <row r="137" spans="1:20" ht="18.75" customHeight="1">
      <c r="A137" s="558"/>
      <c r="B137" s="558"/>
      <c r="C137" s="174"/>
      <c r="D137" s="573" t="s">
        <v>18</v>
      </c>
      <c r="E137" s="574"/>
      <c r="F137" s="45">
        <v>122</v>
      </c>
      <c r="G137" s="67">
        <v>2082</v>
      </c>
      <c r="H137" s="51">
        <v>500</v>
      </c>
      <c r="I137" s="138">
        <v>500</v>
      </c>
      <c r="J137" s="233">
        <v>11</v>
      </c>
      <c r="K137" s="233"/>
      <c r="L137" s="209">
        <v>15</v>
      </c>
      <c r="M137" s="50">
        <f t="shared" si="18"/>
        <v>3</v>
      </c>
      <c r="N137" s="51" t="e">
        <f>#REF!</f>
        <v>#REF!</v>
      </c>
      <c r="O137" s="51" t="e">
        <f>#REF!</f>
        <v>#REF!</v>
      </c>
      <c r="P137" s="51" t="e">
        <f>#REF!</f>
        <v>#REF!</v>
      </c>
      <c r="Q137" s="51">
        <v>500</v>
      </c>
      <c r="R137" s="147">
        <f t="shared" si="19"/>
        <v>3333.3333333333335</v>
      </c>
      <c r="S137" s="154">
        <f t="shared" si="20"/>
        <v>0.7204610951008645</v>
      </c>
      <c r="T137" s="167" t="s">
        <v>398</v>
      </c>
    </row>
    <row r="138" spans="1:19" ht="18.75" customHeight="1">
      <c r="A138" s="558"/>
      <c r="B138" s="558"/>
      <c r="C138" s="174"/>
      <c r="D138" s="573" t="s">
        <v>19</v>
      </c>
      <c r="E138" s="574"/>
      <c r="F138" s="45">
        <v>123</v>
      </c>
      <c r="G138" s="67">
        <v>2</v>
      </c>
      <c r="H138" s="51">
        <v>309</v>
      </c>
      <c r="I138" s="138">
        <v>309</v>
      </c>
      <c r="J138" s="233">
        <v>230</v>
      </c>
      <c r="K138" s="233"/>
      <c r="L138" s="209">
        <v>306</v>
      </c>
      <c r="M138" s="50">
        <f t="shared" si="18"/>
        <v>99.02912621359224</v>
      </c>
      <c r="N138" s="51" t="e">
        <f>#REF!</f>
        <v>#REF!</v>
      </c>
      <c r="O138" s="51" t="e">
        <f>#REF!</f>
        <v>#REF!</v>
      </c>
      <c r="P138" s="51" t="e">
        <f>#REF!</f>
        <v>#REF!</v>
      </c>
      <c r="Q138" s="51">
        <v>67</v>
      </c>
      <c r="R138" s="147">
        <f t="shared" si="19"/>
        <v>21.895424836601308</v>
      </c>
      <c r="S138" s="67"/>
    </row>
    <row r="139" spans="1:19" ht="21" customHeight="1">
      <c r="A139" s="558"/>
      <c r="B139" s="558"/>
      <c r="C139" s="174" t="s">
        <v>251</v>
      </c>
      <c r="D139" s="573" t="s">
        <v>20</v>
      </c>
      <c r="E139" s="574"/>
      <c r="F139" s="45">
        <v>124</v>
      </c>
      <c r="G139" s="67">
        <v>139</v>
      </c>
      <c r="H139" s="51">
        <v>261</v>
      </c>
      <c r="I139" s="138">
        <v>261</v>
      </c>
      <c r="J139" s="233">
        <v>168</v>
      </c>
      <c r="K139" s="233"/>
      <c r="L139" s="209">
        <v>261</v>
      </c>
      <c r="M139" s="50">
        <f t="shared" si="18"/>
        <v>100</v>
      </c>
      <c r="N139" s="51" t="e">
        <f>#REF!</f>
        <v>#REF!</v>
      </c>
      <c r="O139" s="51" t="e">
        <f>#REF!</f>
        <v>#REF!</v>
      </c>
      <c r="P139" s="51" t="e">
        <f>#REF!</f>
        <v>#REF!</v>
      </c>
      <c r="Q139" s="51">
        <v>261</v>
      </c>
      <c r="R139" s="147">
        <f t="shared" si="19"/>
        <v>100</v>
      </c>
      <c r="S139" s="67">
        <f t="shared" si="20"/>
        <v>187.76978417266187</v>
      </c>
    </row>
    <row r="140" spans="1:19" ht="27" customHeight="1">
      <c r="A140" s="558"/>
      <c r="B140" s="558"/>
      <c r="C140" s="174" t="s">
        <v>253</v>
      </c>
      <c r="D140" s="573" t="s">
        <v>50</v>
      </c>
      <c r="E140" s="574"/>
      <c r="F140" s="45">
        <v>125</v>
      </c>
      <c r="G140" s="67"/>
      <c r="H140" s="51"/>
      <c r="I140" s="138"/>
      <c r="J140" s="233"/>
      <c r="K140" s="233"/>
      <c r="L140" s="209"/>
      <c r="M140" s="50"/>
      <c r="N140" s="51"/>
      <c r="O140" s="51"/>
      <c r="P140" s="51"/>
      <c r="Q140" s="51"/>
      <c r="R140" s="147"/>
      <c r="S140" s="67"/>
    </row>
    <row r="141" spans="1:21" ht="17.25" customHeight="1">
      <c r="A141" s="558"/>
      <c r="B141" s="558"/>
      <c r="C141" s="174" t="s">
        <v>255</v>
      </c>
      <c r="D141" s="573" t="s">
        <v>258</v>
      </c>
      <c r="E141" s="574"/>
      <c r="F141" s="45">
        <v>126</v>
      </c>
      <c r="G141" s="67">
        <f>77+589+753</f>
        <v>1419</v>
      </c>
      <c r="H141" s="51">
        <v>786</v>
      </c>
      <c r="I141" s="138">
        <v>786</v>
      </c>
      <c r="J141" s="233">
        <v>623</v>
      </c>
      <c r="K141" s="233"/>
      <c r="L141" s="209">
        <v>786</v>
      </c>
      <c r="M141" s="50">
        <f t="shared" si="18"/>
        <v>100</v>
      </c>
      <c r="N141" s="51" t="e">
        <f>#REF!</f>
        <v>#REF!</v>
      </c>
      <c r="O141" s="51" t="e">
        <f>#REF!</f>
        <v>#REF!</v>
      </c>
      <c r="P141" s="51" t="e">
        <f>#REF!</f>
        <v>#REF!</v>
      </c>
      <c r="Q141" s="51">
        <v>786</v>
      </c>
      <c r="R141" s="147">
        <f t="shared" si="19"/>
        <v>100</v>
      </c>
      <c r="S141" s="67">
        <f t="shared" si="20"/>
        <v>55.391120507399584</v>
      </c>
      <c r="T141" s="561" t="s">
        <v>368</v>
      </c>
      <c r="U141" s="561"/>
    </row>
    <row r="142" spans="1:19" ht="29.25" customHeight="1">
      <c r="A142" s="558"/>
      <c r="B142" s="558"/>
      <c r="C142" s="169" t="s">
        <v>257</v>
      </c>
      <c r="D142" s="573" t="s">
        <v>21</v>
      </c>
      <c r="E142" s="574"/>
      <c r="F142" s="45">
        <v>127</v>
      </c>
      <c r="G142" s="67">
        <v>36446</v>
      </c>
      <c r="H142" s="51">
        <v>34622</v>
      </c>
      <c r="I142" s="138">
        <v>34622</v>
      </c>
      <c r="J142" s="233">
        <v>24719</v>
      </c>
      <c r="K142" s="233"/>
      <c r="L142" s="209">
        <v>34000</v>
      </c>
      <c r="M142" s="50">
        <f t="shared" si="18"/>
        <v>98.20345445092715</v>
      </c>
      <c r="N142" s="51" t="e">
        <f>#REF!</f>
        <v>#REF!</v>
      </c>
      <c r="O142" s="51" t="e">
        <f>#REF!</f>
        <v>#REF!</v>
      </c>
      <c r="P142" s="51" t="e">
        <f>#REF!</f>
        <v>#REF!</v>
      </c>
      <c r="Q142" s="51">
        <v>34622</v>
      </c>
      <c r="R142" s="147">
        <f t="shared" si="19"/>
        <v>101.82941176470588</v>
      </c>
      <c r="S142" s="67">
        <f t="shared" si="20"/>
        <v>93.28870109202656</v>
      </c>
    </row>
    <row r="143" spans="1:19" ht="39" customHeight="1">
      <c r="A143" s="558"/>
      <c r="B143" s="558"/>
      <c r="C143" s="159" t="s">
        <v>51</v>
      </c>
      <c r="D143" s="591" t="s">
        <v>182</v>
      </c>
      <c r="E143" s="592"/>
      <c r="F143" s="45">
        <v>128</v>
      </c>
      <c r="G143" s="67">
        <f>G144-G147</f>
        <v>15250</v>
      </c>
      <c r="H143" s="51">
        <f>H144-H147</f>
        <v>21528</v>
      </c>
      <c r="I143" s="138">
        <f>I144-I147</f>
        <v>21528</v>
      </c>
      <c r="J143" s="233">
        <f>J144-J147</f>
        <v>-8740</v>
      </c>
      <c r="K143" s="233">
        <f>K144-K147</f>
        <v>0</v>
      </c>
      <c r="L143" s="209">
        <f aca="true" t="shared" si="34" ref="L143:Q143">L144-L147</f>
        <v>25882</v>
      </c>
      <c r="M143" s="50">
        <f aca="true" t="shared" si="35" ref="M143:M163">L143/I143*100</f>
        <v>120.22482348569305</v>
      </c>
      <c r="N143" s="51" t="e">
        <f t="shared" si="34"/>
        <v>#REF!</v>
      </c>
      <c r="O143" s="51" t="e">
        <f t="shared" si="34"/>
        <v>#REF!</v>
      </c>
      <c r="P143" s="51" t="e">
        <f t="shared" si="34"/>
        <v>#REF!</v>
      </c>
      <c r="Q143" s="51">
        <f t="shared" si="34"/>
        <v>556</v>
      </c>
      <c r="R143" s="147">
        <f t="shared" si="19"/>
        <v>2.148211111969709</v>
      </c>
      <c r="S143" s="67">
        <f aca="true" t="shared" si="36" ref="S143:S204">L143/G143*100</f>
        <v>169.71803278688523</v>
      </c>
    </row>
    <row r="144" spans="1:23" ht="25.5" customHeight="1">
      <c r="A144" s="558"/>
      <c r="B144" s="558"/>
      <c r="C144" s="174"/>
      <c r="D144" s="87" t="s">
        <v>281</v>
      </c>
      <c r="E144" s="168" t="s">
        <v>183</v>
      </c>
      <c r="F144" s="45">
        <v>129</v>
      </c>
      <c r="G144" s="67">
        <v>28371</v>
      </c>
      <c r="H144" s="67">
        <v>30731</v>
      </c>
      <c r="I144" s="139">
        <v>30731</v>
      </c>
      <c r="J144" s="233">
        <v>0</v>
      </c>
      <c r="K144" s="233"/>
      <c r="L144" s="266">
        <v>35007</v>
      </c>
      <c r="M144" s="50">
        <f t="shared" si="35"/>
        <v>113.91428850346557</v>
      </c>
      <c r="N144" s="67" t="e">
        <f>#REF!</f>
        <v>#REF!</v>
      </c>
      <c r="O144" s="67" t="e">
        <f>#REF!</f>
        <v>#REF!</v>
      </c>
      <c r="P144" s="67" t="e">
        <f>#REF!</f>
        <v>#REF!</v>
      </c>
      <c r="Q144" s="67">
        <v>9759</v>
      </c>
      <c r="R144" s="148">
        <f t="shared" si="19"/>
        <v>27.87728168651984</v>
      </c>
      <c r="S144" s="67">
        <f t="shared" si="36"/>
        <v>123.3900814211695</v>
      </c>
      <c r="T144" s="593"/>
      <c r="U144" s="593"/>
      <c r="V144" s="593"/>
      <c r="W144" s="593"/>
    </row>
    <row r="145" spans="1:19" ht="25.5" customHeight="1">
      <c r="A145" s="558"/>
      <c r="B145" s="558"/>
      <c r="D145" s="87" t="s">
        <v>184</v>
      </c>
      <c r="E145" s="86" t="s">
        <v>129</v>
      </c>
      <c r="F145" s="45">
        <v>130</v>
      </c>
      <c r="G145" s="67">
        <v>2671</v>
      </c>
      <c r="H145" s="51">
        <v>3002</v>
      </c>
      <c r="I145" s="138">
        <v>3002</v>
      </c>
      <c r="J145" s="233">
        <v>0</v>
      </c>
      <c r="K145" s="233"/>
      <c r="L145" s="209">
        <v>3096</v>
      </c>
      <c r="M145" s="50">
        <f t="shared" si="35"/>
        <v>103.13124583610926</v>
      </c>
      <c r="N145" s="67" t="e">
        <f>#REF!</f>
        <v>#REF!</v>
      </c>
      <c r="O145" s="67" t="e">
        <f>#REF!</f>
        <v>#REF!</v>
      </c>
      <c r="P145" s="67" t="e">
        <f>#REF!</f>
        <v>#REF!</v>
      </c>
      <c r="Q145" s="51">
        <v>3002</v>
      </c>
      <c r="R145" s="147">
        <f t="shared" si="19"/>
        <v>96.9638242894057</v>
      </c>
      <c r="S145" s="67">
        <f t="shared" si="36"/>
        <v>115.91164357918382</v>
      </c>
    </row>
    <row r="146" spans="1:20" ht="25.5" customHeight="1">
      <c r="A146" s="558"/>
      <c r="B146" s="558"/>
      <c r="D146" s="87" t="s">
        <v>185</v>
      </c>
      <c r="E146" s="89" t="s">
        <v>130</v>
      </c>
      <c r="F146" s="45" t="s">
        <v>187</v>
      </c>
      <c r="G146" s="67">
        <v>1036</v>
      </c>
      <c r="H146" s="51">
        <v>845</v>
      </c>
      <c r="I146" s="138">
        <v>845</v>
      </c>
      <c r="J146" s="233">
        <v>0</v>
      </c>
      <c r="K146" s="233"/>
      <c r="L146" s="209">
        <v>181</v>
      </c>
      <c r="M146" s="50">
        <f t="shared" si="35"/>
        <v>21.420118343195266</v>
      </c>
      <c r="N146" s="67" t="e">
        <f>#REF!</f>
        <v>#REF!</v>
      </c>
      <c r="O146" s="67" t="e">
        <f>#REF!</f>
        <v>#REF!</v>
      </c>
      <c r="P146" s="67" t="e">
        <f>#REF!</f>
        <v>#REF!</v>
      </c>
      <c r="Q146" s="51">
        <v>845</v>
      </c>
      <c r="R146" s="147"/>
      <c r="S146" s="67">
        <f t="shared" si="36"/>
        <v>17.471042471042473</v>
      </c>
      <c r="T146" s="167" t="s">
        <v>376</v>
      </c>
    </row>
    <row r="147" spans="1:19" ht="38.25" customHeight="1">
      <c r="A147" s="558"/>
      <c r="B147" s="558"/>
      <c r="D147" s="87" t="s">
        <v>33</v>
      </c>
      <c r="E147" s="168" t="s">
        <v>52</v>
      </c>
      <c r="F147" s="45">
        <v>131</v>
      </c>
      <c r="G147" s="67">
        <f>G148</f>
        <v>13121</v>
      </c>
      <c r="H147" s="51">
        <v>9203</v>
      </c>
      <c r="I147" s="138">
        <v>9203</v>
      </c>
      <c r="J147" s="235">
        <f>J148</f>
        <v>8740</v>
      </c>
      <c r="K147" s="235"/>
      <c r="L147" s="209">
        <v>9125</v>
      </c>
      <c r="M147" s="50">
        <f t="shared" si="35"/>
        <v>99.15245028794958</v>
      </c>
      <c r="N147" s="67" t="e">
        <f>#REF!</f>
        <v>#REF!</v>
      </c>
      <c r="O147" s="67" t="e">
        <f>#REF!</f>
        <v>#REF!</v>
      </c>
      <c r="P147" s="67" t="e">
        <f>#REF!</f>
        <v>#REF!</v>
      </c>
      <c r="Q147" s="51">
        <v>9203</v>
      </c>
      <c r="R147" s="147">
        <f t="shared" si="19"/>
        <v>100.85479452054796</v>
      </c>
      <c r="S147" s="67">
        <f t="shared" si="36"/>
        <v>69.54500419175368</v>
      </c>
    </row>
    <row r="148" spans="1:19" ht="36" customHeight="1">
      <c r="A148" s="558"/>
      <c r="B148" s="558"/>
      <c r="C148" s="174"/>
      <c r="D148" s="176" t="s">
        <v>53</v>
      </c>
      <c r="E148" s="176" t="s">
        <v>186</v>
      </c>
      <c r="F148" s="45">
        <v>132</v>
      </c>
      <c r="G148" s="67">
        <f>G149+G150+G151</f>
        <v>13121</v>
      </c>
      <c r="H148" s="51">
        <f>H149+H150+H151</f>
        <v>9203</v>
      </c>
      <c r="I148" s="138">
        <f>I149+I150+I151</f>
        <v>9203</v>
      </c>
      <c r="J148" s="233">
        <f>J149+J150+J151</f>
        <v>8740</v>
      </c>
      <c r="K148" s="233">
        <f>K149+K150+K151</f>
        <v>0</v>
      </c>
      <c r="L148" s="209">
        <f aca="true" t="shared" si="37" ref="L148:Q148">L149+L150+L151</f>
        <v>9125</v>
      </c>
      <c r="M148" s="50">
        <f t="shared" si="35"/>
        <v>99.15245028794958</v>
      </c>
      <c r="N148" s="51" t="e">
        <f t="shared" si="37"/>
        <v>#REF!</v>
      </c>
      <c r="O148" s="51" t="e">
        <f t="shared" si="37"/>
        <v>#REF!</v>
      </c>
      <c r="P148" s="51" t="e">
        <f t="shared" si="37"/>
        <v>#REF!</v>
      </c>
      <c r="Q148" s="51">
        <f t="shared" si="37"/>
        <v>9203</v>
      </c>
      <c r="R148" s="147">
        <f t="shared" si="19"/>
        <v>100.85479452054796</v>
      </c>
      <c r="S148" s="67">
        <f t="shared" si="36"/>
        <v>69.54500419175368</v>
      </c>
    </row>
    <row r="149" spans="1:20" ht="27" customHeight="1">
      <c r="A149" s="558"/>
      <c r="B149" s="558"/>
      <c r="C149" s="174"/>
      <c r="D149" s="176"/>
      <c r="E149" s="176" t="s">
        <v>54</v>
      </c>
      <c r="F149" s="45">
        <v>133</v>
      </c>
      <c r="G149" s="67">
        <v>2806</v>
      </c>
      <c r="H149" s="51">
        <v>2923</v>
      </c>
      <c r="I149" s="138">
        <v>2923</v>
      </c>
      <c r="J149" s="233">
        <v>3268</v>
      </c>
      <c r="K149" s="233"/>
      <c r="L149" s="209">
        <v>2668</v>
      </c>
      <c r="M149" s="50">
        <f t="shared" si="35"/>
        <v>91.27608621279506</v>
      </c>
      <c r="N149" s="51" t="e">
        <f>#REF!</f>
        <v>#REF!</v>
      </c>
      <c r="O149" s="51" t="e">
        <f>#REF!</f>
        <v>#REF!</v>
      </c>
      <c r="P149" s="51" t="e">
        <f>#REF!</f>
        <v>#REF!</v>
      </c>
      <c r="Q149" s="51">
        <v>2923</v>
      </c>
      <c r="R149" s="147">
        <f aca="true" t="shared" si="38" ref="R149:R159">SUM(Q149/L149*100)</f>
        <v>109.55772113943027</v>
      </c>
      <c r="S149" s="67">
        <f t="shared" si="36"/>
        <v>95.08196721311475</v>
      </c>
      <c r="T149" s="167" t="s">
        <v>376</v>
      </c>
    </row>
    <row r="150" spans="1:19" ht="27" customHeight="1">
      <c r="A150" s="558"/>
      <c r="B150" s="558"/>
      <c r="C150" s="174"/>
      <c r="D150" s="176"/>
      <c r="E150" s="176" t="s">
        <v>55</v>
      </c>
      <c r="F150" s="45">
        <v>134</v>
      </c>
      <c r="G150" s="67">
        <v>9404</v>
      </c>
      <c r="H150" s="51">
        <v>1505</v>
      </c>
      <c r="I150" s="138">
        <v>1505</v>
      </c>
      <c r="J150" s="233">
        <v>4653</v>
      </c>
      <c r="K150" s="233"/>
      <c r="L150" s="209">
        <v>3423</v>
      </c>
      <c r="M150" s="50">
        <f t="shared" si="35"/>
        <v>227.44186046511626</v>
      </c>
      <c r="N150" s="51" t="e">
        <f>#REF!</f>
        <v>#REF!</v>
      </c>
      <c r="O150" s="51" t="e">
        <f>#REF!</f>
        <v>#REF!</v>
      </c>
      <c r="P150" s="51" t="e">
        <f>#REF!</f>
        <v>#REF!</v>
      </c>
      <c r="Q150" s="51">
        <v>1505</v>
      </c>
      <c r="R150" s="147">
        <f t="shared" si="38"/>
        <v>43.967280163599185</v>
      </c>
      <c r="S150" s="67">
        <f t="shared" si="36"/>
        <v>36.3994045087197</v>
      </c>
    </row>
    <row r="151" spans="1:19" ht="15" customHeight="1">
      <c r="A151" s="558"/>
      <c r="B151" s="538"/>
      <c r="C151" s="174"/>
      <c r="D151" s="176"/>
      <c r="E151" s="162" t="s">
        <v>56</v>
      </c>
      <c r="F151" s="45">
        <v>135</v>
      </c>
      <c r="G151" s="67">
        <v>911</v>
      </c>
      <c r="H151" s="51">
        <v>4775</v>
      </c>
      <c r="I151" s="138">
        <v>4775</v>
      </c>
      <c r="J151" s="233">
        <v>819</v>
      </c>
      <c r="K151" s="233"/>
      <c r="L151" s="209">
        <v>3034</v>
      </c>
      <c r="M151" s="50">
        <f t="shared" si="35"/>
        <v>63.5392670157068</v>
      </c>
      <c r="N151" s="51" t="e">
        <f>#REF!</f>
        <v>#REF!</v>
      </c>
      <c r="O151" s="51" t="e">
        <f>#REF!</f>
        <v>#REF!</v>
      </c>
      <c r="P151" s="51" t="e">
        <f>#REF!</f>
        <v>#REF!</v>
      </c>
      <c r="Q151" s="51">
        <v>4775</v>
      </c>
      <c r="R151" s="147">
        <f t="shared" si="38"/>
        <v>157.38299274884642</v>
      </c>
      <c r="S151" s="67">
        <f t="shared" si="36"/>
        <v>333.04061470911086</v>
      </c>
    </row>
    <row r="152" spans="1:19" ht="27" customHeight="1">
      <c r="A152" s="558"/>
      <c r="B152" s="174">
        <v>2</v>
      </c>
      <c r="C152" s="174"/>
      <c r="D152" s="573" t="s">
        <v>188</v>
      </c>
      <c r="E152" s="574"/>
      <c r="F152" s="45">
        <v>136</v>
      </c>
      <c r="G152" s="67">
        <f>G153+G156+G159</f>
        <v>10251</v>
      </c>
      <c r="H152" s="51">
        <f>H153+H156+H159</f>
        <v>15621</v>
      </c>
      <c r="I152" s="138">
        <f>I153+I156+I159</f>
        <v>15621</v>
      </c>
      <c r="J152" s="233">
        <f>J153+J156+J159</f>
        <v>9711</v>
      </c>
      <c r="K152" s="233">
        <f>K153+K156+K159</f>
        <v>0</v>
      </c>
      <c r="L152" s="209">
        <f aca="true" t="shared" si="39" ref="L152:Q152">L153+L156+L159</f>
        <v>15506</v>
      </c>
      <c r="M152" s="50">
        <f t="shared" si="35"/>
        <v>99.26381153575315</v>
      </c>
      <c r="N152" s="51" t="e">
        <f t="shared" si="39"/>
        <v>#REF!</v>
      </c>
      <c r="O152" s="51" t="e">
        <f t="shared" si="39"/>
        <v>#REF!</v>
      </c>
      <c r="P152" s="51" t="e">
        <f t="shared" si="39"/>
        <v>#REF!</v>
      </c>
      <c r="Q152" s="51" t="e">
        <f t="shared" si="39"/>
        <v>#REF!</v>
      </c>
      <c r="R152" s="147" t="e">
        <f t="shared" si="38"/>
        <v>#REF!</v>
      </c>
      <c r="S152" s="67">
        <f t="shared" si="36"/>
        <v>151.26329138620622</v>
      </c>
    </row>
    <row r="153" spans="1:19" ht="27.75" customHeight="1">
      <c r="A153" s="558"/>
      <c r="B153" s="555"/>
      <c r="C153" s="174" t="s">
        <v>245</v>
      </c>
      <c r="D153" s="573" t="s">
        <v>189</v>
      </c>
      <c r="E153" s="574"/>
      <c r="F153" s="45">
        <v>137</v>
      </c>
      <c r="G153" s="67">
        <v>62</v>
      </c>
      <c r="H153" s="51">
        <f>H154+H155</f>
        <v>57</v>
      </c>
      <c r="I153" s="138">
        <f>I154+I155</f>
        <v>57</v>
      </c>
      <c r="J153" s="233">
        <f>J154+J155</f>
        <v>0</v>
      </c>
      <c r="K153" s="233"/>
      <c r="L153" s="209">
        <f aca="true" t="shared" si="40" ref="L153:Q153">L154+L155</f>
        <v>0</v>
      </c>
      <c r="M153" s="50">
        <f t="shared" si="35"/>
        <v>0</v>
      </c>
      <c r="N153" s="51" t="e">
        <f t="shared" si="40"/>
        <v>#REF!</v>
      </c>
      <c r="O153" s="51" t="e">
        <f t="shared" si="40"/>
        <v>#REF!</v>
      </c>
      <c r="P153" s="51" t="e">
        <f t="shared" si="40"/>
        <v>#REF!</v>
      </c>
      <c r="Q153" s="51">
        <f t="shared" si="40"/>
        <v>57</v>
      </c>
      <c r="R153" s="147" t="e">
        <f t="shared" si="38"/>
        <v>#DIV/0!</v>
      </c>
      <c r="S153" s="67">
        <f t="shared" si="36"/>
        <v>0</v>
      </c>
    </row>
    <row r="154" spans="1:21" ht="24.75" customHeight="1">
      <c r="A154" s="558"/>
      <c r="B154" s="556"/>
      <c r="C154" s="174"/>
      <c r="D154" s="176" t="s">
        <v>22</v>
      </c>
      <c r="E154" s="176" t="s">
        <v>23</v>
      </c>
      <c r="F154" s="45">
        <v>138</v>
      </c>
      <c r="G154" s="189">
        <v>62</v>
      </c>
      <c r="H154" s="51">
        <v>57</v>
      </c>
      <c r="I154" s="138">
        <v>57</v>
      </c>
      <c r="J154" s="233">
        <v>0</v>
      </c>
      <c r="K154" s="233"/>
      <c r="L154" s="209">
        <v>0</v>
      </c>
      <c r="M154" s="50">
        <f t="shared" si="35"/>
        <v>0</v>
      </c>
      <c r="N154" s="51" t="e">
        <f>#REF!</f>
        <v>#REF!</v>
      </c>
      <c r="O154" s="51" t="e">
        <f>#REF!</f>
        <v>#REF!</v>
      </c>
      <c r="P154" s="51" t="e">
        <f>#REF!</f>
        <v>#REF!</v>
      </c>
      <c r="Q154" s="51">
        <v>57</v>
      </c>
      <c r="R154" s="147" t="e">
        <f t="shared" si="38"/>
        <v>#DIV/0!</v>
      </c>
      <c r="S154" s="67">
        <f t="shared" si="36"/>
        <v>0</v>
      </c>
      <c r="T154" s="82"/>
      <c r="U154" s="90"/>
    </row>
    <row r="155" spans="1:19" ht="24.75" customHeight="1">
      <c r="A155" s="558"/>
      <c r="B155" s="556"/>
      <c r="C155" s="174"/>
      <c r="D155" s="176" t="s">
        <v>24</v>
      </c>
      <c r="E155" s="176" t="s">
        <v>25</v>
      </c>
      <c r="F155" s="45">
        <v>139</v>
      </c>
      <c r="G155" s="189"/>
      <c r="H155" s="51"/>
      <c r="I155" s="138"/>
      <c r="J155" s="233">
        <v>0</v>
      </c>
      <c r="K155" s="233"/>
      <c r="L155" s="209">
        <v>0</v>
      </c>
      <c r="M155" s="50"/>
      <c r="N155" s="51"/>
      <c r="O155" s="51"/>
      <c r="P155" s="51"/>
      <c r="Q155" s="51"/>
      <c r="R155" s="147"/>
      <c r="S155" s="67"/>
    </row>
    <row r="156" spans="1:19" ht="30.75" customHeight="1">
      <c r="A156" s="558"/>
      <c r="B156" s="556"/>
      <c r="C156" s="174" t="s">
        <v>251</v>
      </c>
      <c r="D156" s="573" t="s">
        <v>190</v>
      </c>
      <c r="E156" s="574"/>
      <c r="F156" s="45">
        <v>140</v>
      </c>
      <c r="G156" s="67">
        <f>SUM(G157:G158)</f>
        <v>10184</v>
      </c>
      <c r="H156" s="51">
        <f>H157+H158</f>
        <v>15558</v>
      </c>
      <c r="I156" s="138">
        <f>I157+I158</f>
        <v>15558</v>
      </c>
      <c r="J156" s="233">
        <f>J157+J158</f>
        <v>10153</v>
      </c>
      <c r="K156" s="233">
        <f>K157+K158</f>
        <v>0</v>
      </c>
      <c r="L156" s="233">
        <f>L157+L158</f>
        <v>15500</v>
      </c>
      <c r="M156" s="50">
        <f t="shared" si="35"/>
        <v>99.62720143977376</v>
      </c>
      <c r="N156" s="51" t="e">
        <f>N157+N158</f>
        <v>#REF!</v>
      </c>
      <c r="O156" s="51" t="e">
        <f>O157+O158</f>
        <v>#REF!</v>
      </c>
      <c r="P156" s="51" t="e">
        <f>P157+P158</f>
        <v>#REF!</v>
      </c>
      <c r="Q156" s="51">
        <f>Q157+Q158</f>
        <v>13003</v>
      </c>
      <c r="R156" s="147">
        <f t="shared" si="38"/>
        <v>83.89032258064516</v>
      </c>
      <c r="S156" s="67">
        <f t="shared" si="36"/>
        <v>152.19952867242733</v>
      </c>
    </row>
    <row r="157" spans="1:19" ht="21.75" customHeight="1">
      <c r="A157" s="558"/>
      <c r="B157" s="556"/>
      <c r="C157" s="174"/>
      <c r="D157" s="176" t="s">
        <v>293</v>
      </c>
      <c r="E157" s="176" t="s">
        <v>23</v>
      </c>
      <c r="F157" s="45">
        <v>141</v>
      </c>
      <c r="G157" s="189">
        <v>35</v>
      </c>
      <c r="H157" s="51"/>
      <c r="I157" s="138"/>
      <c r="J157" s="233">
        <v>0</v>
      </c>
      <c r="K157" s="233"/>
      <c r="L157" s="209">
        <v>0</v>
      </c>
      <c r="M157" s="50"/>
      <c r="N157" s="51">
        <v>0</v>
      </c>
      <c r="O157" s="51">
        <v>0</v>
      </c>
      <c r="P157" s="51">
        <v>0</v>
      </c>
      <c r="Q157" s="51">
        <v>0</v>
      </c>
      <c r="R157" s="147" t="e">
        <f t="shared" si="38"/>
        <v>#DIV/0!</v>
      </c>
      <c r="S157" s="67">
        <f t="shared" si="36"/>
        <v>0</v>
      </c>
    </row>
    <row r="158" spans="1:19" ht="27.75" customHeight="1">
      <c r="A158" s="558"/>
      <c r="B158" s="556"/>
      <c r="C158" s="174"/>
      <c r="D158" s="176" t="s">
        <v>295</v>
      </c>
      <c r="E158" s="176" t="s">
        <v>25</v>
      </c>
      <c r="F158" s="45">
        <v>142</v>
      </c>
      <c r="G158" s="189">
        <v>10149</v>
      </c>
      <c r="H158" s="51">
        <v>15558</v>
      </c>
      <c r="I158" s="138">
        <v>15558</v>
      </c>
      <c r="J158" s="233">
        <v>10153</v>
      </c>
      <c r="K158" s="233"/>
      <c r="L158" s="209">
        <v>15500</v>
      </c>
      <c r="M158" s="50">
        <f t="shared" si="35"/>
        <v>99.62720143977376</v>
      </c>
      <c r="N158" s="51" t="e">
        <f>#REF!</f>
        <v>#REF!</v>
      </c>
      <c r="O158" s="51" t="e">
        <f>#REF!</f>
        <v>#REF!</v>
      </c>
      <c r="P158" s="51" t="e">
        <f>#REF!</f>
        <v>#REF!</v>
      </c>
      <c r="Q158" s="51">
        <v>13003</v>
      </c>
      <c r="R158" s="147">
        <f t="shared" si="38"/>
        <v>83.89032258064516</v>
      </c>
      <c r="S158" s="67">
        <f t="shared" si="36"/>
        <v>152.72440634545273</v>
      </c>
    </row>
    <row r="159" spans="1:19" ht="15.75" customHeight="1">
      <c r="A159" s="558"/>
      <c r="B159" s="557"/>
      <c r="C159" s="174" t="s">
        <v>253</v>
      </c>
      <c r="D159" s="573" t="s">
        <v>26</v>
      </c>
      <c r="E159" s="574"/>
      <c r="F159" s="45">
        <v>143</v>
      </c>
      <c r="G159" s="67">
        <v>5</v>
      </c>
      <c r="H159" s="51">
        <v>6</v>
      </c>
      <c r="I159" s="138">
        <v>6</v>
      </c>
      <c r="J159" s="233">
        <v>-442</v>
      </c>
      <c r="K159" s="233"/>
      <c r="L159" s="209">
        <v>6</v>
      </c>
      <c r="M159" s="50">
        <f t="shared" si="35"/>
        <v>100</v>
      </c>
      <c r="N159" s="51" t="e">
        <f>#REF!</f>
        <v>#REF!</v>
      </c>
      <c r="O159" s="51" t="e">
        <f>#REF!</f>
        <v>#REF!</v>
      </c>
      <c r="P159" s="51" t="e">
        <f>#REF!</f>
        <v>#REF!</v>
      </c>
      <c r="Q159" s="51" t="e">
        <f>#REF!</f>
        <v>#REF!</v>
      </c>
      <c r="R159" s="147" t="e">
        <f t="shared" si="38"/>
        <v>#REF!</v>
      </c>
      <c r="S159" s="67">
        <f t="shared" si="36"/>
        <v>120</v>
      </c>
    </row>
    <row r="160" spans="1:19" ht="15.75" customHeight="1">
      <c r="A160" s="538"/>
      <c r="B160" s="174">
        <v>3</v>
      </c>
      <c r="C160" s="174"/>
      <c r="D160" s="573" t="s">
        <v>231</v>
      </c>
      <c r="E160" s="574"/>
      <c r="F160" s="45">
        <v>144</v>
      </c>
      <c r="G160" s="67"/>
      <c r="H160" s="51"/>
      <c r="I160" s="138"/>
      <c r="J160" s="232"/>
      <c r="K160" s="232"/>
      <c r="L160" s="209"/>
      <c r="M160" s="50"/>
      <c r="N160" s="51"/>
      <c r="O160" s="51"/>
      <c r="P160" s="51"/>
      <c r="Q160" s="51"/>
      <c r="R160" s="147"/>
      <c r="S160" s="67"/>
    </row>
    <row r="161" spans="1:19" ht="28.5" customHeight="1">
      <c r="A161" s="177" t="s">
        <v>235</v>
      </c>
      <c r="B161" s="177"/>
      <c r="C161" s="177"/>
      <c r="D161" s="559" t="s">
        <v>191</v>
      </c>
      <c r="E161" s="560"/>
      <c r="F161" s="45">
        <v>145</v>
      </c>
      <c r="G161" s="157">
        <f>G14-G42</f>
        <v>120136</v>
      </c>
      <c r="H161" s="50">
        <f>H14-H42</f>
        <v>58304</v>
      </c>
      <c r="I161" s="256">
        <f>I14-I42</f>
        <v>58304</v>
      </c>
      <c r="J161" s="232">
        <f>J14-J42</f>
        <v>108196</v>
      </c>
      <c r="K161" s="232">
        <f>K14-K42</f>
        <v>72250</v>
      </c>
      <c r="L161" s="208">
        <f aca="true" t="shared" si="41" ref="L161:Q161">L14-L42</f>
        <v>58459</v>
      </c>
      <c r="M161" s="50">
        <f t="shared" si="35"/>
        <v>100.26584796926454</v>
      </c>
      <c r="N161" s="50" t="e">
        <f t="shared" si="41"/>
        <v>#REF!</v>
      </c>
      <c r="O161" s="50" t="e">
        <f t="shared" si="41"/>
        <v>#REF!</v>
      </c>
      <c r="P161" s="50" t="e">
        <f t="shared" si="41"/>
        <v>#REF!</v>
      </c>
      <c r="Q161" s="50" t="e">
        <f t="shared" si="41"/>
        <v>#REF!</v>
      </c>
      <c r="R161" s="146" t="e">
        <f aca="true" t="shared" si="42" ref="R161:R170">SUM(Q161/L161*100)</f>
        <v>#REF!</v>
      </c>
      <c r="S161" s="157">
        <f t="shared" si="36"/>
        <v>48.6606845575015</v>
      </c>
    </row>
    <row r="162" spans="1:19" ht="12" customHeight="1">
      <c r="A162" s="164"/>
      <c r="B162" s="164"/>
      <c r="C162" s="164"/>
      <c r="D162" s="91"/>
      <c r="E162" s="92" t="s">
        <v>85</v>
      </c>
      <c r="F162" s="93">
        <v>146</v>
      </c>
      <c r="G162" s="190">
        <f>12666-3028</f>
        <v>9638</v>
      </c>
      <c r="H162" s="52">
        <v>20848</v>
      </c>
      <c r="I162" s="140">
        <v>20848</v>
      </c>
      <c r="J162" s="233">
        <v>10974</v>
      </c>
      <c r="K162" s="236"/>
      <c r="L162" s="212"/>
      <c r="M162" s="50">
        <f t="shared" si="35"/>
        <v>0</v>
      </c>
      <c r="N162" s="52" t="e">
        <f>#REF!</f>
        <v>#REF!</v>
      </c>
      <c r="O162" s="52" t="e">
        <f>#REF!</f>
        <v>#REF!</v>
      </c>
      <c r="P162" s="52" t="e">
        <f>#REF!</f>
        <v>#REF!</v>
      </c>
      <c r="Q162" s="52">
        <v>20848</v>
      </c>
      <c r="R162" s="147" t="e">
        <f t="shared" si="42"/>
        <v>#DIV/0!</v>
      </c>
      <c r="S162" s="67">
        <f t="shared" si="36"/>
        <v>0</v>
      </c>
    </row>
    <row r="163" spans="1:19" ht="15.75" customHeight="1">
      <c r="A163" s="164"/>
      <c r="B163" s="164"/>
      <c r="C163" s="164"/>
      <c r="D163" s="94"/>
      <c r="E163" s="94" t="s">
        <v>27</v>
      </c>
      <c r="F163" s="45">
        <v>147</v>
      </c>
      <c r="G163" s="191">
        <v>40679</v>
      </c>
      <c r="H163" s="52">
        <v>24136</v>
      </c>
      <c r="I163" s="140">
        <v>24136</v>
      </c>
      <c r="J163" s="233">
        <v>2441</v>
      </c>
      <c r="K163" s="236"/>
      <c r="L163" s="212"/>
      <c r="M163" s="50">
        <f t="shared" si="35"/>
        <v>0</v>
      </c>
      <c r="N163" s="52" t="e">
        <f>#REF!</f>
        <v>#REF!</v>
      </c>
      <c r="O163" s="52" t="e">
        <f>#REF!</f>
        <v>#REF!</v>
      </c>
      <c r="P163" s="52" t="e">
        <f>#REF!</f>
        <v>#REF!</v>
      </c>
      <c r="Q163" s="52">
        <v>24136</v>
      </c>
      <c r="R163" s="147" t="e">
        <f t="shared" si="42"/>
        <v>#DIV/0!</v>
      </c>
      <c r="S163" s="67">
        <f t="shared" si="36"/>
        <v>0</v>
      </c>
    </row>
    <row r="164" spans="1:19" ht="15.75" customHeight="1">
      <c r="A164" s="164"/>
      <c r="B164" s="164"/>
      <c r="C164" s="164"/>
      <c r="D164" s="559" t="s">
        <v>82</v>
      </c>
      <c r="E164" s="560"/>
      <c r="F164" s="45" t="s">
        <v>330</v>
      </c>
      <c r="G164" s="192">
        <f>G161-G162+G163-G165</f>
        <v>145979</v>
      </c>
      <c r="H164" s="53">
        <f>H161-H162+H163-H165</f>
        <v>58677</v>
      </c>
      <c r="I164" s="257">
        <f>I161-I162+I163-I165</f>
        <v>58677</v>
      </c>
      <c r="J164" s="237">
        <f>J161-J162+J163-J165</f>
        <v>99663</v>
      </c>
      <c r="K164" s="237">
        <f>K161-K162+K163-K165</f>
        <v>72250</v>
      </c>
      <c r="L164" s="213">
        <f aca="true" t="shared" si="43" ref="L164:Q164">L161-L162+L163-L165</f>
        <v>58459</v>
      </c>
      <c r="M164" s="50"/>
      <c r="N164" s="53" t="e">
        <f t="shared" si="43"/>
        <v>#REF!</v>
      </c>
      <c r="O164" s="53" t="e">
        <f t="shared" si="43"/>
        <v>#REF!</v>
      </c>
      <c r="P164" s="53" t="e">
        <f t="shared" si="43"/>
        <v>#REF!</v>
      </c>
      <c r="Q164" s="53" t="e">
        <f t="shared" si="43"/>
        <v>#REF!</v>
      </c>
      <c r="R164" s="146" t="e">
        <f t="shared" si="42"/>
        <v>#REF!</v>
      </c>
      <c r="S164" s="157">
        <f t="shared" si="36"/>
        <v>40.04617102459943</v>
      </c>
    </row>
    <row r="165" spans="1:19" ht="15.75" customHeight="1">
      <c r="A165" s="164"/>
      <c r="B165" s="164"/>
      <c r="C165" s="164"/>
      <c r="D165" s="91"/>
      <c r="E165" s="94" t="s">
        <v>69</v>
      </c>
      <c r="F165" s="45" t="s">
        <v>331</v>
      </c>
      <c r="G165" s="191">
        <v>5198</v>
      </c>
      <c r="H165" s="52">
        <v>2915</v>
      </c>
      <c r="I165" s="140">
        <v>2915</v>
      </c>
      <c r="J165" s="238"/>
      <c r="K165" s="238"/>
      <c r="L165" s="212"/>
      <c r="M165" s="50"/>
      <c r="N165" s="52" t="e">
        <f>#REF!</f>
        <v>#REF!</v>
      </c>
      <c r="O165" s="52" t="e">
        <f>#REF!</f>
        <v>#REF!</v>
      </c>
      <c r="P165" s="52" t="e">
        <f>#REF!</f>
        <v>#REF!</v>
      </c>
      <c r="Q165" s="52">
        <v>2915</v>
      </c>
      <c r="R165" s="147" t="e">
        <f t="shared" si="42"/>
        <v>#DIV/0!</v>
      </c>
      <c r="S165" s="67">
        <f t="shared" si="36"/>
        <v>0</v>
      </c>
    </row>
    <row r="166" spans="1:120" s="98" customFormat="1" ht="15.75" customHeight="1">
      <c r="A166" s="95" t="s">
        <v>236</v>
      </c>
      <c r="B166" s="95"/>
      <c r="C166" s="96"/>
      <c r="D166" s="594" t="s">
        <v>237</v>
      </c>
      <c r="E166" s="595"/>
      <c r="F166" s="45">
        <v>148</v>
      </c>
      <c r="G166" s="193">
        <v>22731</v>
      </c>
      <c r="H166" s="54">
        <v>9388</v>
      </c>
      <c r="I166" s="141">
        <v>9388</v>
      </c>
      <c r="J166" s="232">
        <v>16434</v>
      </c>
      <c r="K166" s="233"/>
      <c r="L166" s="214">
        <v>10166</v>
      </c>
      <c r="M166" s="50"/>
      <c r="N166" s="52" t="e">
        <f>#REF!</f>
        <v>#REF!</v>
      </c>
      <c r="O166" s="52" t="e">
        <f>#REF!</f>
        <v>#REF!</v>
      </c>
      <c r="P166" s="52" t="e">
        <f>#REF!</f>
        <v>#REF!</v>
      </c>
      <c r="Q166" s="54">
        <v>9388</v>
      </c>
      <c r="R166" s="146">
        <f t="shared" si="42"/>
        <v>92.3470391501082</v>
      </c>
      <c r="S166" s="157">
        <f t="shared" si="36"/>
        <v>44.72306541727157</v>
      </c>
      <c r="T166" s="167"/>
      <c r="U166" s="97"/>
      <c r="V166" s="49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</row>
    <row r="167" spans="1:120" s="133" customFormat="1" ht="30" customHeight="1">
      <c r="A167" s="143" t="s">
        <v>238</v>
      </c>
      <c r="B167" s="134"/>
      <c r="C167" s="134"/>
      <c r="D167" s="596" t="s">
        <v>71</v>
      </c>
      <c r="E167" s="597"/>
      <c r="F167" s="45" t="s">
        <v>332</v>
      </c>
      <c r="G167" s="193">
        <f>G168+G169+G179</f>
        <v>366090</v>
      </c>
      <c r="H167" s="54">
        <f>H168+H169+H180</f>
        <v>118405</v>
      </c>
      <c r="I167" s="141">
        <f>I168+I169+I180</f>
        <v>118405</v>
      </c>
      <c r="J167" s="239"/>
      <c r="K167" s="239"/>
      <c r="L167" s="214">
        <f>L168+L169+L180</f>
        <v>369219</v>
      </c>
      <c r="M167" s="50"/>
      <c r="N167" s="54">
        <f>N168+N169+N180</f>
        <v>23108</v>
      </c>
      <c r="O167" s="54">
        <f>O168+O169+O180</f>
        <v>38614</v>
      </c>
      <c r="P167" s="54">
        <f>P168+P169+P180</f>
        <v>60527</v>
      </c>
      <c r="Q167" s="54">
        <f>Q168+Q169+Q180</f>
        <v>76048</v>
      </c>
      <c r="R167" s="146">
        <f t="shared" si="42"/>
        <v>20.596989862385197</v>
      </c>
      <c r="S167" s="157">
        <f t="shared" si="36"/>
        <v>100.85470785872326</v>
      </c>
      <c r="T167" s="130"/>
      <c r="U167" s="131"/>
      <c r="V167" s="132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1"/>
      <c r="DF167" s="131"/>
      <c r="DG167" s="131"/>
      <c r="DH167" s="131"/>
      <c r="DI167" s="131"/>
      <c r="DJ167" s="131"/>
      <c r="DK167" s="131"/>
      <c r="DL167" s="131"/>
      <c r="DM167" s="131"/>
      <c r="DN167" s="131"/>
      <c r="DO167" s="131"/>
      <c r="DP167" s="131"/>
    </row>
    <row r="168" spans="1:120" s="133" customFormat="1" ht="15.75" customHeight="1">
      <c r="A168" s="598"/>
      <c r="B168" s="134">
        <v>1</v>
      </c>
      <c r="C168" s="134"/>
      <c r="D168" s="601" t="s">
        <v>57</v>
      </c>
      <c r="E168" s="602"/>
      <c r="F168" s="45" t="s">
        <v>333</v>
      </c>
      <c r="G168" s="156">
        <v>13237</v>
      </c>
      <c r="H168" s="55">
        <v>41521</v>
      </c>
      <c r="I168" s="258">
        <v>41521</v>
      </c>
      <c r="J168" s="240"/>
      <c r="K168" s="240"/>
      <c r="L168" s="215">
        <v>15043</v>
      </c>
      <c r="M168" s="50"/>
      <c r="N168" s="155">
        <v>7500</v>
      </c>
      <c r="O168" s="155">
        <v>18500</v>
      </c>
      <c r="P168" s="155">
        <v>29500</v>
      </c>
      <c r="Q168" s="55">
        <v>41521</v>
      </c>
      <c r="R168" s="147">
        <f t="shared" si="42"/>
        <v>276.01542245562723</v>
      </c>
      <c r="S168" s="67">
        <f t="shared" si="36"/>
        <v>113.64357482813325</v>
      </c>
      <c r="T168" s="130" t="s">
        <v>401</v>
      </c>
      <c r="U168" s="131"/>
      <c r="V168" s="132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</row>
    <row r="169" spans="1:120" s="133" customFormat="1" ht="15.75" customHeight="1">
      <c r="A169" s="599"/>
      <c r="B169" s="134">
        <v>2</v>
      </c>
      <c r="C169" s="134"/>
      <c r="D169" s="601" t="s">
        <v>70</v>
      </c>
      <c r="E169" s="602"/>
      <c r="F169" s="45" t="s">
        <v>334</v>
      </c>
      <c r="G169" s="194">
        <f>G170+G171+G176</f>
        <v>352853</v>
      </c>
      <c r="H169" s="55">
        <f>H170+H171+H176</f>
        <v>54784</v>
      </c>
      <c r="I169" s="258">
        <f>I170+I171+I176</f>
        <v>54784</v>
      </c>
      <c r="J169" s="240"/>
      <c r="K169" s="240"/>
      <c r="L169" s="215">
        <f>L170+L171+L177</f>
        <v>354176</v>
      </c>
      <c r="M169" s="50"/>
      <c r="N169" s="156">
        <f>N170+N171+N177</f>
        <v>15608</v>
      </c>
      <c r="O169" s="156">
        <f>O170+O171+O177</f>
        <v>20114</v>
      </c>
      <c r="P169" s="156">
        <f>P170+P171+P177</f>
        <v>31027</v>
      </c>
      <c r="Q169" s="55">
        <f>Q170+Q171+Q176</f>
        <v>34527</v>
      </c>
      <c r="R169" s="147">
        <f t="shared" si="42"/>
        <v>9.748543097217203</v>
      </c>
      <c r="S169" s="67">
        <f t="shared" si="36"/>
        <v>100.37494367342774</v>
      </c>
      <c r="T169" s="130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1"/>
      <c r="DF169" s="131"/>
      <c r="DG169" s="131"/>
      <c r="DH169" s="131"/>
      <c r="DI169" s="131"/>
      <c r="DJ169" s="131"/>
      <c r="DK169" s="131"/>
      <c r="DL169" s="131"/>
      <c r="DM169" s="131"/>
      <c r="DN169" s="131"/>
      <c r="DO169" s="131"/>
      <c r="DP169" s="131"/>
    </row>
    <row r="170" spans="1:120" s="133" customFormat="1" ht="15.75" customHeight="1">
      <c r="A170" s="599"/>
      <c r="B170" s="134"/>
      <c r="C170" s="134" t="s">
        <v>245</v>
      </c>
      <c r="D170" s="601" t="s">
        <v>79</v>
      </c>
      <c r="E170" s="602"/>
      <c r="F170" s="45" t="s">
        <v>335</v>
      </c>
      <c r="G170" s="156">
        <v>1420</v>
      </c>
      <c r="H170" s="55">
        <v>5000</v>
      </c>
      <c r="I170" s="258">
        <v>5000</v>
      </c>
      <c r="J170" s="240"/>
      <c r="K170" s="240"/>
      <c r="L170" s="215">
        <v>1420</v>
      </c>
      <c r="M170" s="50"/>
      <c r="N170" s="155">
        <v>0</v>
      </c>
      <c r="O170" s="155">
        <v>0</v>
      </c>
      <c r="P170" s="155">
        <v>1500</v>
      </c>
      <c r="Q170" s="55">
        <v>5000</v>
      </c>
      <c r="R170" s="147">
        <f t="shared" si="42"/>
        <v>352.11267605633805</v>
      </c>
      <c r="S170" s="67"/>
      <c r="T170" s="130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</row>
    <row r="171" spans="1:120" s="133" customFormat="1" ht="28.5" customHeight="1">
      <c r="A171" s="599"/>
      <c r="B171" s="134"/>
      <c r="C171" s="134" t="s">
        <v>251</v>
      </c>
      <c r="D171" s="601" t="s">
        <v>73</v>
      </c>
      <c r="E171" s="602"/>
      <c r="F171" s="45" t="s">
        <v>336</v>
      </c>
      <c r="G171" s="189">
        <f>G172+G173</f>
        <v>19996</v>
      </c>
      <c r="H171" s="51">
        <f>H172+H173</f>
        <v>23341</v>
      </c>
      <c r="I171" s="138">
        <f>I172+I173</f>
        <v>23341</v>
      </c>
      <c r="J171" s="233"/>
      <c r="K171" s="233"/>
      <c r="L171" s="209">
        <f aca="true" t="shared" si="44" ref="L171:Q171">L172+L173</f>
        <v>19996</v>
      </c>
      <c r="M171" s="50"/>
      <c r="N171" s="51">
        <f t="shared" si="44"/>
        <v>11500</v>
      </c>
      <c r="O171" s="51">
        <f t="shared" si="44"/>
        <v>11500</v>
      </c>
      <c r="P171" s="51">
        <f t="shared" si="44"/>
        <v>20913</v>
      </c>
      <c r="Q171" s="51">
        <f t="shared" si="44"/>
        <v>20913</v>
      </c>
      <c r="R171" s="147">
        <f>SUM(Q171/L171*100)</f>
        <v>104.58591718343668</v>
      </c>
      <c r="S171" s="67">
        <f t="shared" si="36"/>
        <v>100</v>
      </c>
      <c r="T171" s="130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</row>
    <row r="172" spans="1:120" s="133" customFormat="1" ht="27.75" customHeight="1">
      <c r="A172" s="599"/>
      <c r="B172" s="134"/>
      <c r="C172" s="134"/>
      <c r="D172" s="601" t="s">
        <v>72</v>
      </c>
      <c r="E172" s="602"/>
      <c r="F172" s="45" t="s">
        <v>337</v>
      </c>
      <c r="G172" s="155"/>
      <c r="H172" s="56"/>
      <c r="I172" s="259"/>
      <c r="J172" s="241"/>
      <c r="K172" s="241"/>
      <c r="L172" s="216"/>
      <c r="M172" s="50"/>
      <c r="N172" s="155"/>
      <c r="O172" s="155"/>
      <c r="P172" s="155"/>
      <c r="Q172" s="56"/>
      <c r="R172" s="147"/>
      <c r="S172" s="67"/>
      <c r="T172" s="130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</row>
    <row r="173" spans="1:120" s="133" customFormat="1" ht="41.25" customHeight="1">
      <c r="A173" s="599"/>
      <c r="B173" s="598"/>
      <c r="C173" s="134"/>
      <c r="D173" s="601" t="s">
        <v>74</v>
      </c>
      <c r="E173" s="602"/>
      <c r="F173" s="45" t="s">
        <v>338</v>
      </c>
      <c r="G173" s="67">
        <f>G174+G175</f>
        <v>19996</v>
      </c>
      <c r="H173" s="51">
        <f>H174+H175</f>
        <v>23341</v>
      </c>
      <c r="I173" s="138">
        <f>I174+I175</f>
        <v>23341</v>
      </c>
      <c r="J173" s="233"/>
      <c r="K173" s="233"/>
      <c r="L173" s="209">
        <f aca="true" t="shared" si="45" ref="L173:Q173">L174+L175</f>
        <v>19996</v>
      </c>
      <c r="M173" s="50"/>
      <c r="N173" s="51">
        <f t="shared" si="45"/>
        <v>11500</v>
      </c>
      <c r="O173" s="51">
        <f t="shared" si="45"/>
        <v>11500</v>
      </c>
      <c r="P173" s="51">
        <f t="shared" si="45"/>
        <v>20913</v>
      </c>
      <c r="Q173" s="51">
        <f t="shared" si="45"/>
        <v>20913</v>
      </c>
      <c r="R173" s="147">
        <f>SUM(Q173/L173*100)</f>
        <v>104.58591718343668</v>
      </c>
      <c r="S173" s="67">
        <f t="shared" si="36"/>
        <v>100</v>
      </c>
      <c r="T173" s="130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</row>
    <row r="174" spans="1:120" s="133" customFormat="1" ht="15.75" customHeight="1">
      <c r="A174" s="599"/>
      <c r="B174" s="600"/>
      <c r="C174" s="134"/>
      <c r="D174" s="603" t="s">
        <v>211</v>
      </c>
      <c r="E174" s="604"/>
      <c r="F174" s="45" t="s">
        <v>339</v>
      </c>
      <c r="G174" s="67">
        <v>14767</v>
      </c>
      <c r="H174" s="51">
        <v>17583</v>
      </c>
      <c r="I174" s="138">
        <v>17583</v>
      </c>
      <c r="J174" s="233"/>
      <c r="K174" s="233"/>
      <c r="L174" s="209">
        <v>14767</v>
      </c>
      <c r="M174" s="50"/>
      <c r="N174" s="155">
        <v>8600</v>
      </c>
      <c r="O174" s="155">
        <v>8600</v>
      </c>
      <c r="P174" s="155">
        <v>15746</v>
      </c>
      <c r="Q174" s="51">
        <v>15746</v>
      </c>
      <c r="R174" s="147">
        <f>SUM(Q174/L174*100)</f>
        <v>106.62964718629375</v>
      </c>
      <c r="S174" s="67">
        <f t="shared" si="36"/>
        <v>100</v>
      </c>
      <c r="T174" s="130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</row>
    <row r="175" spans="1:120" s="133" customFormat="1" ht="15.75" customHeight="1">
      <c r="A175" s="600"/>
      <c r="B175" s="134"/>
      <c r="C175" s="134"/>
      <c r="D175" s="603" t="s">
        <v>212</v>
      </c>
      <c r="E175" s="604"/>
      <c r="F175" s="45" t="s">
        <v>340</v>
      </c>
      <c r="G175" s="67">
        <v>5229</v>
      </c>
      <c r="H175" s="51">
        <v>5758</v>
      </c>
      <c r="I175" s="138">
        <v>5758</v>
      </c>
      <c r="J175" s="233"/>
      <c r="K175" s="233"/>
      <c r="L175" s="209">
        <v>5229</v>
      </c>
      <c r="M175" s="50"/>
      <c r="N175" s="155">
        <v>2900</v>
      </c>
      <c r="O175" s="155">
        <v>2900</v>
      </c>
      <c r="P175" s="155">
        <v>5167</v>
      </c>
      <c r="Q175" s="51">
        <v>5167</v>
      </c>
      <c r="R175" s="147">
        <f>SUM(Q175/L175*100)</f>
        <v>98.81430483840123</v>
      </c>
      <c r="S175" s="67">
        <f t="shared" si="36"/>
        <v>100</v>
      </c>
      <c r="T175" s="130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</row>
    <row r="176" spans="1:120" s="133" customFormat="1" ht="15.75" customHeight="1">
      <c r="A176" s="166"/>
      <c r="B176" s="134"/>
      <c r="C176" s="134" t="s">
        <v>253</v>
      </c>
      <c r="D176" s="605" t="s">
        <v>375</v>
      </c>
      <c r="E176" s="606"/>
      <c r="F176" s="45" t="s">
        <v>341</v>
      </c>
      <c r="G176" s="67">
        <f>G177+G178</f>
        <v>331437</v>
      </c>
      <c r="H176" s="51">
        <f>H177+H178+H179</f>
        <v>26443</v>
      </c>
      <c r="I176" s="138">
        <f>I177+I178+I179</f>
        <v>26443</v>
      </c>
      <c r="J176" s="233"/>
      <c r="K176" s="233"/>
      <c r="L176" s="209">
        <f>L177</f>
        <v>332760</v>
      </c>
      <c r="M176" s="50"/>
      <c r="N176" s="51">
        <f>N177</f>
        <v>4108</v>
      </c>
      <c r="O176" s="51">
        <f>O177</f>
        <v>8614</v>
      </c>
      <c r="P176" s="51">
        <f>P177</f>
        <v>8614</v>
      </c>
      <c r="Q176" s="51">
        <f>Q177+Q178+Q179</f>
        <v>8614</v>
      </c>
      <c r="R176" s="147">
        <f>SUM(Q176/L176*100)</f>
        <v>2.5886524822695036</v>
      </c>
      <c r="S176" s="67">
        <f t="shared" si="36"/>
        <v>100.39917088315427</v>
      </c>
      <c r="T176" s="130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</row>
    <row r="177" spans="1:120" s="133" customFormat="1" ht="15.75" customHeight="1">
      <c r="A177" s="166"/>
      <c r="B177" s="134"/>
      <c r="C177" s="134"/>
      <c r="D177" s="601" t="s">
        <v>78</v>
      </c>
      <c r="E177" s="602"/>
      <c r="F177" s="45" t="s">
        <v>342</v>
      </c>
      <c r="G177" s="156">
        <v>331437</v>
      </c>
      <c r="H177" s="55">
        <v>26443</v>
      </c>
      <c r="I177" s="258">
        <v>26443</v>
      </c>
      <c r="J177" s="240"/>
      <c r="K177" s="240"/>
      <c r="L177" s="215">
        <v>332760</v>
      </c>
      <c r="M177" s="50"/>
      <c r="N177" s="155">
        <v>4108</v>
      </c>
      <c r="O177" s="155">
        <v>8614</v>
      </c>
      <c r="P177" s="155">
        <v>8614</v>
      </c>
      <c r="Q177" s="55">
        <v>8614</v>
      </c>
      <c r="R177" s="147">
        <f>SUM(Q177/L177*100)</f>
        <v>2.5886524822695036</v>
      </c>
      <c r="S177" s="67">
        <f t="shared" si="36"/>
        <v>100.39917088315427</v>
      </c>
      <c r="T177" s="130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</row>
    <row r="178" spans="1:120" s="133" customFormat="1" ht="15.75" customHeight="1">
      <c r="A178" s="199"/>
      <c r="B178" s="181"/>
      <c r="C178" s="181"/>
      <c r="D178" s="607" t="s">
        <v>403</v>
      </c>
      <c r="E178" s="608"/>
      <c r="F178" s="44" t="s">
        <v>343</v>
      </c>
      <c r="G178" s="195"/>
      <c r="H178" s="55"/>
      <c r="I178" s="258"/>
      <c r="J178" s="240"/>
      <c r="K178" s="240"/>
      <c r="L178" s="215"/>
      <c r="M178" s="55"/>
      <c r="N178" s="196"/>
      <c r="O178" s="196"/>
      <c r="P178" s="196"/>
      <c r="Q178" s="182"/>
      <c r="R178" s="197"/>
      <c r="S178" s="184"/>
      <c r="T178" s="130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</row>
    <row r="179" spans="1:120" s="133" customFormat="1" ht="15.75" customHeight="1">
      <c r="A179" s="199"/>
      <c r="B179" s="181"/>
      <c r="C179" s="181"/>
      <c r="D179" s="607" t="s">
        <v>402</v>
      </c>
      <c r="E179" s="608"/>
      <c r="F179" s="44" t="s">
        <v>344</v>
      </c>
      <c r="G179" s="195"/>
      <c r="H179" s="55"/>
      <c r="I179" s="258"/>
      <c r="J179" s="240"/>
      <c r="K179" s="240"/>
      <c r="L179" s="215"/>
      <c r="M179" s="55"/>
      <c r="N179" s="196"/>
      <c r="O179" s="196"/>
      <c r="P179" s="196"/>
      <c r="Q179" s="182"/>
      <c r="R179" s="197"/>
      <c r="S179" s="184"/>
      <c r="T179" s="130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</row>
    <row r="180" spans="1:120" s="98" customFormat="1" ht="15.75" customHeight="1">
      <c r="A180" s="198"/>
      <c r="B180" s="181">
        <v>3</v>
      </c>
      <c r="C180" s="181"/>
      <c r="D180" s="607" t="s">
        <v>77</v>
      </c>
      <c r="E180" s="608"/>
      <c r="F180" s="44" t="s">
        <v>345</v>
      </c>
      <c r="G180" s="195"/>
      <c r="H180" s="55">
        <f>H181+H182</f>
        <v>22100</v>
      </c>
      <c r="I180" s="258">
        <f>I181+I182</f>
        <v>22100</v>
      </c>
      <c r="J180" s="240"/>
      <c r="K180" s="240"/>
      <c r="L180" s="215"/>
      <c r="M180" s="55"/>
      <c r="N180" s="182"/>
      <c r="O180" s="182"/>
      <c r="P180" s="182"/>
      <c r="Q180" s="182"/>
      <c r="R180" s="183"/>
      <c r="S180" s="184"/>
      <c r="T180" s="16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</row>
    <row r="181" spans="1:120" s="98" customFormat="1" ht="15.75" customHeight="1">
      <c r="A181" s="198"/>
      <c r="B181" s="609"/>
      <c r="C181" s="181" t="s">
        <v>245</v>
      </c>
      <c r="D181" s="607" t="s">
        <v>75</v>
      </c>
      <c r="E181" s="608"/>
      <c r="F181" s="44" t="s">
        <v>346</v>
      </c>
      <c r="G181" s="195"/>
      <c r="H181" s="55"/>
      <c r="I181" s="258"/>
      <c r="J181" s="240"/>
      <c r="K181" s="240"/>
      <c r="L181" s="215"/>
      <c r="M181" s="55"/>
      <c r="N181" s="196"/>
      <c r="O181" s="196"/>
      <c r="P181" s="196"/>
      <c r="Q181" s="182"/>
      <c r="R181" s="197"/>
      <c r="S181" s="184"/>
      <c r="T181" s="16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</row>
    <row r="182" spans="1:120" s="98" customFormat="1" ht="15.75" customHeight="1">
      <c r="A182" s="198"/>
      <c r="B182" s="610"/>
      <c r="C182" s="181" t="s">
        <v>251</v>
      </c>
      <c r="D182" s="607" t="s">
        <v>76</v>
      </c>
      <c r="E182" s="608"/>
      <c r="F182" s="44" t="s">
        <v>347</v>
      </c>
      <c r="G182" s="200"/>
      <c r="H182" s="55">
        <v>22100</v>
      </c>
      <c r="I182" s="258">
        <v>22100</v>
      </c>
      <c r="J182" s="240"/>
      <c r="K182" s="240"/>
      <c r="L182" s="215"/>
      <c r="M182" s="55"/>
      <c r="N182" s="196"/>
      <c r="O182" s="196"/>
      <c r="P182" s="196"/>
      <c r="Q182" s="182"/>
      <c r="R182" s="197"/>
      <c r="S182" s="184"/>
      <c r="T182" s="16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</row>
    <row r="183" spans="1:120" s="133" customFormat="1" ht="30.75" customHeight="1">
      <c r="A183" s="143" t="s">
        <v>246</v>
      </c>
      <c r="B183" s="134"/>
      <c r="C183" s="134"/>
      <c r="D183" s="596" t="s">
        <v>62</v>
      </c>
      <c r="E183" s="597"/>
      <c r="F183" s="45" t="s">
        <v>348</v>
      </c>
      <c r="G183" s="136">
        <f>G167</f>
        <v>366090</v>
      </c>
      <c r="H183" s="57">
        <f>H167</f>
        <v>118405</v>
      </c>
      <c r="I183" s="260">
        <f>I167</f>
        <v>118405</v>
      </c>
      <c r="J183" s="242"/>
      <c r="K183" s="242"/>
      <c r="L183" s="217">
        <f>L167</f>
        <v>369219</v>
      </c>
      <c r="M183" s="57"/>
      <c r="N183" s="57">
        <f>N167</f>
        <v>23108</v>
      </c>
      <c r="O183" s="57">
        <f>O167</f>
        <v>38614</v>
      </c>
      <c r="P183" s="57">
        <f>P167</f>
        <v>60527</v>
      </c>
      <c r="Q183" s="57">
        <f>Q167</f>
        <v>76048</v>
      </c>
      <c r="R183" s="151">
        <f aca="true" t="shared" si="46" ref="R183:R188">Q183/L183*100</f>
        <v>20.596989862385197</v>
      </c>
      <c r="S183" s="157">
        <f t="shared" si="36"/>
        <v>100.85470785872326</v>
      </c>
      <c r="T183" s="130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/>
    </row>
    <row r="184" spans="1:120" s="133" customFormat="1" ht="43.5" customHeight="1">
      <c r="A184" s="598"/>
      <c r="B184" s="134">
        <v>1</v>
      </c>
      <c r="C184" s="134"/>
      <c r="D184" s="601" t="s">
        <v>58</v>
      </c>
      <c r="E184" s="602"/>
      <c r="F184" s="45" t="s">
        <v>349</v>
      </c>
      <c r="G184" s="55">
        <f>G183-G185</f>
        <v>341287</v>
      </c>
      <c r="H184" s="58">
        <f>H183-H185</f>
        <v>95064</v>
      </c>
      <c r="I184" s="261">
        <f>I183-I185</f>
        <v>95064</v>
      </c>
      <c r="J184" s="243"/>
      <c r="K184" s="243"/>
      <c r="L184" s="218">
        <f>L183-L185</f>
        <v>344416</v>
      </c>
      <c r="M184" s="58"/>
      <c r="N184" s="137">
        <f aca="true" t="shared" si="47" ref="N184:P185">N168</f>
        <v>7500</v>
      </c>
      <c r="O184" s="137">
        <f t="shared" si="47"/>
        <v>18500</v>
      </c>
      <c r="P184" s="137">
        <f t="shared" si="47"/>
        <v>29500</v>
      </c>
      <c r="Q184" s="58">
        <f>Q183-Q185</f>
        <v>55135</v>
      </c>
      <c r="R184" s="150">
        <f t="shared" si="46"/>
        <v>16.0082574560996</v>
      </c>
      <c r="S184" s="67">
        <f t="shared" si="36"/>
        <v>100.91682367040057</v>
      </c>
      <c r="T184" s="130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1"/>
      <c r="DF184" s="131"/>
      <c r="DG184" s="131"/>
      <c r="DH184" s="131"/>
      <c r="DI184" s="131"/>
      <c r="DJ184" s="131"/>
      <c r="DK184" s="131"/>
      <c r="DL184" s="131"/>
      <c r="DM184" s="131"/>
      <c r="DN184" s="131"/>
      <c r="DO184" s="131"/>
      <c r="DP184" s="131"/>
    </row>
    <row r="185" spans="1:120" s="133" customFormat="1" ht="30" customHeight="1">
      <c r="A185" s="599"/>
      <c r="B185" s="134">
        <v>2</v>
      </c>
      <c r="C185" s="134"/>
      <c r="D185" s="601" t="s">
        <v>59</v>
      </c>
      <c r="E185" s="602"/>
      <c r="F185" s="45" t="s">
        <v>378</v>
      </c>
      <c r="G185" s="137">
        <f>G186+G188</f>
        <v>24803</v>
      </c>
      <c r="H185" s="58">
        <f>H186+H188</f>
        <v>23341</v>
      </c>
      <c r="I185" s="261">
        <f>I186+I188</f>
        <v>23341</v>
      </c>
      <c r="J185" s="243"/>
      <c r="K185" s="243"/>
      <c r="L185" s="218">
        <f>L186+L188</f>
        <v>24803</v>
      </c>
      <c r="M185" s="58"/>
      <c r="N185" s="137">
        <f t="shared" si="47"/>
        <v>15608</v>
      </c>
      <c r="O185" s="137">
        <f t="shared" si="47"/>
        <v>20114</v>
      </c>
      <c r="P185" s="137">
        <f t="shared" si="47"/>
        <v>31027</v>
      </c>
      <c r="Q185" s="58">
        <f>Q186+Q188</f>
        <v>20913</v>
      </c>
      <c r="R185" s="150">
        <f t="shared" si="46"/>
        <v>84.31641333709632</v>
      </c>
      <c r="S185" s="67">
        <f t="shared" si="36"/>
        <v>100</v>
      </c>
      <c r="T185" s="130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1"/>
      <c r="DF185" s="131"/>
      <c r="DG185" s="131"/>
      <c r="DH185" s="131"/>
      <c r="DI185" s="131"/>
      <c r="DJ185" s="131"/>
      <c r="DK185" s="131"/>
      <c r="DL185" s="131"/>
      <c r="DM185" s="131"/>
      <c r="DN185" s="131"/>
      <c r="DO185" s="131"/>
      <c r="DP185" s="131"/>
    </row>
    <row r="186" spans="1:120" s="133" customFormat="1" ht="17.25" customHeight="1">
      <c r="A186" s="600"/>
      <c r="B186" s="134"/>
      <c r="C186" s="134" t="s">
        <v>245</v>
      </c>
      <c r="D186" s="601" t="s">
        <v>60</v>
      </c>
      <c r="E186" s="602"/>
      <c r="F186" s="45" t="s">
        <v>350</v>
      </c>
      <c r="G186" s="58">
        <f>G187</f>
        <v>4807</v>
      </c>
      <c r="H186" s="55"/>
      <c r="I186" s="258"/>
      <c r="J186" s="240"/>
      <c r="K186" s="240"/>
      <c r="L186" s="215">
        <f>SUM(L187:L187)</f>
        <v>4807</v>
      </c>
      <c r="M186" s="202"/>
      <c r="N186" s="57"/>
      <c r="O186" s="57"/>
      <c r="P186" s="57"/>
      <c r="Q186" s="55"/>
      <c r="R186" s="150"/>
      <c r="S186" s="67"/>
      <c r="T186" s="130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  <c r="DM186" s="131"/>
      <c r="DN186" s="131"/>
      <c r="DO186" s="131"/>
      <c r="DP186" s="131"/>
    </row>
    <row r="187" spans="1:120" s="98" customFormat="1" ht="15.75" customHeight="1">
      <c r="A187" s="134"/>
      <c r="B187" s="134"/>
      <c r="C187" s="134"/>
      <c r="D187" s="601" t="s">
        <v>61</v>
      </c>
      <c r="E187" s="602"/>
      <c r="F187" s="45" t="s">
        <v>350</v>
      </c>
      <c r="G187" s="156">
        <v>4807</v>
      </c>
      <c r="H187" s="55"/>
      <c r="I187" s="258"/>
      <c r="J187" s="244"/>
      <c r="K187" s="244"/>
      <c r="L187" s="218">
        <v>4807</v>
      </c>
      <c r="M187" s="58"/>
      <c r="N187" s="57"/>
      <c r="O187" s="57"/>
      <c r="P187" s="57"/>
      <c r="Q187" s="55"/>
      <c r="R187" s="150"/>
      <c r="S187" s="67"/>
      <c r="T187" s="167" t="s">
        <v>429</v>
      </c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</row>
    <row r="188" spans="1:120" s="133" customFormat="1" ht="30" customHeight="1">
      <c r="A188" s="99"/>
      <c r="B188" s="99"/>
      <c r="C188" s="100" t="s">
        <v>251</v>
      </c>
      <c r="D188" s="611" t="s">
        <v>232</v>
      </c>
      <c r="E188" s="612"/>
      <c r="F188" s="45" t="s">
        <v>351</v>
      </c>
      <c r="G188" s="55">
        <f>G189+G190</f>
        <v>19996</v>
      </c>
      <c r="H188" s="55">
        <f>H171</f>
        <v>23341</v>
      </c>
      <c r="I188" s="258">
        <f>I171</f>
        <v>23341</v>
      </c>
      <c r="J188" s="240"/>
      <c r="K188" s="240"/>
      <c r="L188" s="215">
        <f>L171</f>
        <v>19996</v>
      </c>
      <c r="M188" s="55"/>
      <c r="N188" s="55">
        <f>N171</f>
        <v>11500</v>
      </c>
      <c r="O188" s="55">
        <f>O171</f>
        <v>11500</v>
      </c>
      <c r="P188" s="55">
        <f>P171</f>
        <v>20913</v>
      </c>
      <c r="Q188" s="55">
        <f>Q171</f>
        <v>20913</v>
      </c>
      <c r="R188" s="150">
        <f t="shared" si="46"/>
        <v>104.58591718343668</v>
      </c>
      <c r="S188" s="67">
        <f t="shared" si="36"/>
        <v>100</v>
      </c>
      <c r="T188" s="130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1"/>
      <c r="DF188" s="131"/>
      <c r="DG188" s="131"/>
      <c r="DH188" s="131"/>
      <c r="DI188" s="131"/>
      <c r="DJ188" s="131"/>
      <c r="DK188" s="131"/>
      <c r="DL188" s="131"/>
      <c r="DM188" s="131"/>
      <c r="DN188" s="131"/>
      <c r="DO188" s="131"/>
      <c r="DP188" s="131"/>
    </row>
    <row r="189" spans="1:120" s="133" customFormat="1" ht="29.25" customHeight="1">
      <c r="A189" s="99"/>
      <c r="B189" s="99"/>
      <c r="C189" s="100"/>
      <c r="D189" s="601" t="s">
        <v>80</v>
      </c>
      <c r="E189" s="602"/>
      <c r="F189" s="45" t="s">
        <v>352</v>
      </c>
      <c r="G189" s="156"/>
      <c r="H189" s="55"/>
      <c r="I189" s="258"/>
      <c r="J189" s="240"/>
      <c r="K189" s="240"/>
      <c r="L189" s="215"/>
      <c r="M189" s="55"/>
      <c r="N189" s="55"/>
      <c r="O189" s="55"/>
      <c r="P189" s="55"/>
      <c r="Q189" s="55"/>
      <c r="R189" s="150"/>
      <c r="S189" s="67"/>
      <c r="T189" s="130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1"/>
      <c r="DD189" s="131"/>
      <c r="DE189" s="131"/>
      <c r="DF189" s="131"/>
      <c r="DG189" s="131"/>
      <c r="DH189" s="131"/>
      <c r="DI189" s="131"/>
      <c r="DJ189" s="131"/>
      <c r="DK189" s="131"/>
      <c r="DL189" s="131"/>
      <c r="DM189" s="131"/>
      <c r="DN189" s="131"/>
      <c r="DO189" s="131"/>
      <c r="DP189" s="131"/>
    </row>
    <row r="190" spans="1:120" s="133" customFormat="1" ht="30" customHeight="1">
      <c r="A190" s="99"/>
      <c r="B190" s="99"/>
      <c r="C190" s="100"/>
      <c r="D190" s="601" t="s">
        <v>81</v>
      </c>
      <c r="E190" s="602"/>
      <c r="F190" s="45" t="s">
        <v>353</v>
      </c>
      <c r="G190" s="55">
        <f>G191+G192</f>
        <v>19996</v>
      </c>
      <c r="H190" s="55">
        <f>SUM(H191:H192)</f>
        <v>23341</v>
      </c>
      <c r="I190" s="258">
        <f>SUM(I191:I192)</f>
        <v>23341</v>
      </c>
      <c r="J190" s="240"/>
      <c r="K190" s="240"/>
      <c r="L190" s="215">
        <f>SUM(L191:L192)</f>
        <v>19996</v>
      </c>
      <c r="M190" s="55"/>
      <c r="N190" s="55">
        <f>N173</f>
        <v>11500</v>
      </c>
      <c r="O190" s="55">
        <f>O173</f>
        <v>11500</v>
      </c>
      <c r="P190" s="55">
        <f>P173</f>
        <v>20913</v>
      </c>
      <c r="Q190" s="55">
        <f>SUM(Q191:Q192)</f>
        <v>20913</v>
      </c>
      <c r="R190" s="150">
        <f>Q190/L190*100</f>
        <v>104.58591718343668</v>
      </c>
      <c r="S190" s="67">
        <f t="shared" si="36"/>
        <v>100</v>
      </c>
      <c r="T190" s="130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  <c r="CW190" s="131"/>
      <c r="CX190" s="131"/>
      <c r="CY190" s="131"/>
      <c r="CZ190" s="131"/>
      <c r="DA190" s="131"/>
      <c r="DB190" s="131"/>
      <c r="DC190" s="131"/>
      <c r="DD190" s="131"/>
      <c r="DE190" s="131"/>
      <c r="DF190" s="131"/>
      <c r="DG190" s="131"/>
      <c r="DH190" s="131"/>
      <c r="DI190" s="131"/>
      <c r="DJ190" s="131"/>
      <c r="DK190" s="131"/>
      <c r="DL190" s="131"/>
      <c r="DM190" s="131"/>
      <c r="DN190" s="131"/>
      <c r="DO190" s="131"/>
      <c r="DP190" s="131"/>
    </row>
    <row r="191" spans="1:120" s="133" customFormat="1" ht="20.25" customHeight="1">
      <c r="A191" s="99"/>
      <c r="B191" s="99"/>
      <c r="C191" s="100"/>
      <c r="D191" s="611" t="s">
        <v>233</v>
      </c>
      <c r="E191" s="612"/>
      <c r="F191" s="45" t="s">
        <v>379</v>
      </c>
      <c r="G191" s="55">
        <f aca="true" t="shared" si="48" ref="G191:Q192">G174</f>
        <v>14767</v>
      </c>
      <c r="H191" s="55">
        <f>H174</f>
        <v>17583</v>
      </c>
      <c r="I191" s="258">
        <f>I174</f>
        <v>17583</v>
      </c>
      <c r="J191" s="240"/>
      <c r="K191" s="240"/>
      <c r="L191" s="215">
        <f t="shared" si="48"/>
        <v>14767</v>
      </c>
      <c r="M191" s="55"/>
      <c r="N191" s="55">
        <f t="shared" si="48"/>
        <v>8600</v>
      </c>
      <c r="O191" s="55">
        <f t="shared" si="48"/>
        <v>8600</v>
      </c>
      <c r="P191" s="55">
        <f t="shared" si="48"/>
        <v>15746</v>
      </c>
      <c r="Q191" s="55">
        <f t="shared" si="48"/>
        <v>15746</v>
      </c>
      <c r="R191" s="150">
        <f>Q191/L191*100</f>
        <v>106.62964718629375</v>
      </c>
      <c r="S191" s="67">
        <f t="shared" si="36"/>
        <v>100</v>
      </c>
      <c r="T191" s="130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1"/>
      <c r="CP191" s="131"/>
      <c r="CQ191" s="131"/>
      <c r="CR191" s="131"/>
      <c r="CS191" s="131"/>
      <c r="CT191" s="131"/>
      <c r="CU191" s="131"/>
      <c r="CV191" s="131"/>
      <c r="CW191" s="131"/>
      <c r="CX191" s="131"/>
      <c r="CY191" s="131"/>
      <c r="CZ191" s="131"/>
      <c r="DA191" s="131"/>
      <c r="DB191" s="131"/>
      <c r="DC191" s="131"/>
      <c r="DD191" s="131"/>
      <c r="DE191" s="131"/>
      <c r="DF191" s="131"/>
      <c r="DG191" s="131"/>
      <c r="DH191" s="131"/>
      <c r="DI191" s="131"/>
      <c r="DJ191" s="131"/>
      <c r="DK191" s="131"/>
      <c r="DL191" s="131"/>
      <c r="DM191" s="131"/>
      <c r="DN191" s="131"/>
      <c r="DO191" s="131"/>
      <c r="DP191" s="131"/>
    </row>
    <row r="192" spans="1:120" s="133" customFormat="1" ht="26.25" customHeight="1">
      <c r="A192" s="99"/>
      <c r="B192" s="99"/>
      <c r="C192" s="100"/>
      <c r="D192" s="611" t="s">
        <v>234</v>
      </c>
      <c r="E192" s="612"/>
      <c r="F192" s="175" t="s">
        <v>404</v>
      </c>
      <c r="G192" s="55">
        <f t="shared" si="48"/>
        <v>5229</v>
      </c>
      <c r="H192" s="55">
        <f>H175</f>
        <v>5758</v>
      </c>
      <c r="I192" s="258">
        <f>I175</f>
        <v>5758</v>
      </c>
      <c r="J192" s="240"/>
      <c r="K192" s="240"/>
      <c r="L192" s="215">
        <f t="shared" si="48"/>
        <v>5229</v>
      </c>
      <c r="M192" s="55"/>
      <c r="N192" s="55">
        <f t="shared" si="48"/>
        <v>2900</v>
      </c>
      <c r="O192" s="55">
        <f t="shared" si="48"/>
        <v>2900</v>
      </c>
      <c r="P192" s="55">
        <f t="shared" si="48"/>
        <v>5167</v>
      </c>
      <c r="Q192" s="55">
        <f t="shared" si="48"/>
        <v>5167</v>
      </c>
      <c r="R192" s="150">
        <f>Q192/L192*100</f>
        <v>98.81430483840123</v>
      </c>
      <c r="S192" s="67">
        <f t="shared" si="36"/>
        <v>100</v>
      </c>
      <c r="T192" s="130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1"/>
      <c r="DE192" s="131"/>
      <c r="DF192" s="131"/>
      <c r="DG192" s="131"/>
      <c r="DH192" s="131"/>
      <c r="DI192" s="131"/>
      <c r="DJ192" s="131"/>
      <c r="DK192" s="131"/>
      <c r="DL192" s="131"/>
      <c r="DM192" s="131"/>
      <c r="DN192" s="131"/>
      <c r="DO192" s="131"/>
      <c r="DP192" s="131"/>
    </row>
    <row r="193" spans="1:19" ht="17.25" customHeight="1">
      <c r="A193" s="161" t="s">
        <v>248</v>
      </c>
      <c r="B193" s="101"/>
      <c r="C193" s="165"/>
      <c r="D193" s="559" t="s">
        <v>263</v>
      </c>
      <c r="E193" s="560"/>
      <c r="F193" s="45">
        <v>149</v>
      </c>
      <c r="G193" s="156"/>
      <c r="H193" s="55"/>
      <c r="I193" s="258"/>
      <c r="J193" s="244"/>
      <c r="K193" s="244"/>
      <c r="L193" s="218"/>
      <c r="M193" s="58"/>
      <c r="N193" s="58"/>
      <c r="O193" s="58"/>
      <c r="P193" s="58"/>
      <c r="Q193" s="58"/>
      <c r="R193" s="150"/>
      <c r="S193" s="67"/>
    </row>
    <row r="194" spans="1:19" ht="17.25" customHeight="1">
      <c r="A194" s="161"/>
      <c r="B194" s="101">
        <v>1</v>
      </c>
      <c r="C194" s="165"/>
      <c r="D194" s="575" t="s">
        <v>192</v>
      </c>
      <c r="E194" s="576"/>
      <c r="F194" s="45">
        <v>150</v>
      </c>
      <c r="G194" s="58">
        <f aca="true" t="shared" si="49" ref="G194:Q195">G102</f>
        <v>50983</v>
      </c>
      <c r="H194" s="55">
        <f aca="true" t="shared" si="50" ref="H194:J195">H102</f>
        <v>59904</v>
      </c>
      <c r="I194" s="258">
        <f t="shared" si="50"/>
        <v>59904</v>
      </c>
      <c r="J194" s="245">
        <f t="shared" si="50"/>
        <v>40866</v>
      </c>
      <c r="K194" s="240"/>
      <c r="L194" s="215">
        <f t="shared" si="49"/>
        <v>59649</v>
      </c>
      <c r="M194" s="55"/>
      <c r="N194" s="55" t="e">
        <f t="shared" si="49"/>
        <v>#REF!</v>
      </c>
      <c r="O194" s="55" t="e">
        <f t="shared" si="49"/>
        <v>#REF!</v>
      </c>
      <c r="P194" s="55" t="e">
        <f t="shared" si="49"/>
        <v>#REF!</v>
      </c>
      <c r="Q194" s="55">
        <f t="shared" si="49"/>
        <v>59904</v>
      </c>
      <c r="R194" s="150">
        <f>Q194/L194*100</f>
        <v>100.42750088014887</v>
      </c>
      <c r="S194" s="67">
        <f t="shared" si="36"/>
        <v>116.99782280367965</v>
      </c>
    </row>
    <row r="195" spans="1:19" ht="17.25" customHeight="1">
      <c r="A195" s="161"/>
      <c r="B195" s="101">
        <v>2</v>
      </c>
      <c r="C195" s="165"/>
      <c r="D195" s="573" t="s">
        <v>380</v>
      </c>
      <c r="E195" s="574"/>
      <c r="F195" s="45">
        <v>151</v>
      </c>
      <c r="G195" s="55">
        <f t="shared" si="49"/>
        <v>45225</v>
      </c>
      <c r="H195" s="55">
        <f t="shared" si="50"/>
        <v>49460</v>
      </c>
      <c r="I195" s="258">
        <f t="shared" si="50"/>
        <v>49460</v>
      </c>
      <c r="J195" s="245">
        <f t="shared" si="50"/>
        <v>34239</v>
      </c>
      <c r="K195" s="240"/>
      <c r="L195" s="215">
        <f t="shared" si="49"/>
        <v>49460</v>
      </c>
      <c r="M195" s="55"/>
      <c r="N195" s="55" t="e">
        <f t="shared" si="49"/>
        <v>#REF!</v>
      </c>
      <c r="O195" s="55" t="e">
        <f t="shared" si="49"/>
        <v>#REF!</v>
      </c>
      <c r="P195" s="55" t="e">
        <f t="shared" si="49"/>
        <v>#REF!</v>
      </c>
      <c r="Q195" s="55">
        <f t="shared" si="49"/>
        <v>49460</v>
      </c>
      <c r="R195" s="150">
        <f>Q195/L195*100</f>
        <v>100</v>
      </c>
      <c r="S195" s="67">
        <f t="shared" si="36"/>
        <v>109.36428966279712</v>
      </c>
    </row>
    <row r="196" spans="1:19" ht="39" customHeight="1">
      <c r="A196" s="161"/>
      <c r="B196" s="101"/>
      <c r="C196" s="165"/>
      <c r="D196" s="613" t="s">
        <v>381</v>
      </c>
      <c r="E196" s="614"/>
      <c r="F196" s="153" t="s">
        <v>382</v>
      </c>
      <c r="G196" s="156"/>
      <c r="H196" s="55"/>
      <c r="I196" s="258"/>
      <c r="J196" s="240"/>
      <c r="K196" s="240"/>
      <c r="L196" s="215"/>
      <c r="M196" s="55"/>
      <c r="N196" s="55"/>
      <c r="O196" s="55"/>
      <c r="P196" s="55"/>
      <c r="Q196" s="55"/>
      <c r="R196" s="150"/>
      <c r="S196" s="67"/>
    </row>
    <row r="197" spans="1:23" ht="48" customHeight="1">
      <c r="A197" s="161"/>
      <c r="B197" s="101"/>
      <c r="C197" s="165"/>
      <c r="D197" s="615" t="s">
        <v>383</v>
      </c>
      <c r="E197" s="616"/>
      <c r="F197" s="118" t="s">
        <v>384</v>
      </c>
      <c r="G197" s="185"/>
      <c r="H197" s="55"/>
      <c r="I197" s="258"/>
      <c r="J197" s="240"/>
      <c r="K197" s="240"/>
      <c r="L197" s="215"/>
      <c r="M197" s="55"/>
      <c r="N197" s="55"/>
      <c r="O197" s="55"/>
      <c r="P197" s="55"/>
      <c r="Q197" s="55"/>
      <c r="R197" s="150"/>
      <c r="S197" s="67"/>
      <c r="W197" s="49" t="s">
        <v>385</v>
      </c>
    </row>
    <row r="198" spans="1:19" ht="21.75" customHeight="1">
      <c r="A198" s="537"/>
      <c r="B198" s="177">
        <v>3</v>
      </c>
      <c r="C198" s="177"/>
      <c r="D198" s="617" t="s">
        <v>264</v>
      </c>
      <c r="E198" s="618"/>
      <c r="F198" s="45">
        <v>152</v>
      </c>
      <c r="G198" s="185">
        <v>904</v>
      </c>
      <c r="H198" s="59">
        <v>931</v>
      </c>
      <c r="I198" s="142">
        <v>931</v>
      </c>
      <c r="J198" s="246">
        <v>898</v>
      </c>
      <c r="K198" s="233"/>
      <c r="L198" s="210">
        <v>931</v>
      </c>
      <c r="M198" s="59"/>
      <c r="N198" s="59">
        <v>931</v>
      </c>
      <c r="O198" s="59">
        <v>931</v>
      </c>
      <c r="P198" s="59">
        <v>931</v>
      </c>
      <c r="Q198" s="59">
        <v>931</v>
      </c>
      <c r="R198" s="147">
        <f>SUM(Q198/L198*100)</f>
        <v>100</v>
      </c>
      <c r="S198" s="67">
        <f t="shared" si="36"/>
        <v>102.98672566371681</v>
      </c>
    </row>
    <row r="199" spans="1:19" ht="15.75" customHeight="1">
      <c r="A199" s="558"/>
      <c r="B199" s="177">
        <v>4</v>
      </c>
      <c r="C199" s="177"/>
      <c r="D199" s="573" t="s">
        <v>28</v>
      </c>
      <c r="E199" s="574"/>
      <c r="F199" s="45">
        <v>153</v>
      </c>
      <c r="G199" s="67">
        <v>869</v>
      </c>
      <c r="H199" s="59">
        <v>931</v>
      </c>
      <c r="I199" s="142">
        <v>931</v>
      </c>
      <c r="J199" s="246">
        <v>873</v>
      </c>
      <c r="K199" s="233"/>
      <c r="L199" s="210">
        <v>931</v>
      </c>
      <c r="M199" s="59"/>
      <c r="N199" s="59">
        <v>931</v>
      </c>
      <c r="O199" s="59">
        <v>931</v>
      </c>
      <c r="P199" s="59">
        <v>931</v>
      </c>
      <c r="Q199" s="59">
        <v>931</v>
      </c>
      <c r="R199" s="147">
        <f>SUM(Q199/L199*100)</f>
        <v>100</v>
      </c>
      <c r="S199" s="67">
        <f t="shared" si="36"/>
        <v>107.13463751438435</v>
      </c>
    </row>
    <row r="200" spans="1:19" ht="33" customHeight="1">
      <c r="A200" s="558"/>
      <c r="B200" s="177"/>
      <c r="C200" s="177"/>
      <c r="D200" s="613" t="s">
        <v>386</v>
      </c>
      <c r="E200" s="614"/>
      <c r="F200" s="118" t="s">
        <v>387</v>
      </c>
      <c r="G200" s="67"/>
      <c r="H200" s="59"/>
      <c r="I200" s="142"/>
      <c r="J200" s="233"/>
      <c r="K200" s="233"/>
      <c r="L200" s="210"/>
      <c r="M200" s="59"/>
      <c r="N200" s="59"/>
      <c r="O200" s="59"/>
      <c r="P200" s="59"/>
      <c r="Q200" s="59"/>
      <c r="R200" s="147"/>
      <c r="S200" s="67"/>
    </row>
    <row r="201" spans="1:19" ht="30" customHeight="1">
      <c r="A201" s="558"/>
      <c r="B201" s="177"/>
      <c r="C201" s="177"/>
      <c r="D201" s="615" t="s">
        <v>388</v>
      </c>
      <c r="E201" s="616"/>
      <c r="F201" s="118" t="s">
        <v>389</v>
      </c>
      <c r="G201" s="67"/>
      <c r="H201" s="59"/>
      <c r="I201" s="142"/>
      <c r="J201" s="233"/>
      <c r="K201" s="233"/>
      <c r="L201" s="210"/>
      <c r="M201" s="59"/>
      <c r="N201" s="59"/>
      <c r="O201" s="59"/>
      <c r="P201" s="59"/>
      <c r="Q201" s="59"/>
      <c r="R201" s="147"/>
      <c r="S201" s="67"/>
    </row>
    <row r="202" spans="1:19" ht="51" customHeight="1">
      <c r="A202" s="558"/>
      <c r="B202" s="177">
        <v>5</v>
      </c>
      <c r="C202" s="177" t="s">
        <v>245</v>
      </c>
      <c r="D202" s="617" t="s">
        <v>420</v>
      </c>
      <c r="E202" s="618"/>
      <c r="F202" s="45">
        <v>154</v>
      </c>
      <c r="G202" s="51">
        <f>G195/G199/12*1000</f>
        <v>4336.881472957422</v>
      </c>
      <c r="H202" s="51">
        <f>H195/H199/12*1000</f>
        <v>4427.139276763337</v>
      </c>
      <c r="I202" s="138">
        <f>I195/I199/12*1000</f>
        <v>4427.139276763337</v>
      </c>
      <c r="J202" s="247">
        <f>J195/J199/12*1000</f>
        <v>3268.327605956472</v>
      </c>
      <c r="K202" s="233"/>
      <c r="L202" s="209">
        <f>L195/L199/12*1000</f>
        <v>4427.139276763337</v>
      </c>
      <c r="M202" s="51"/>
      <c r="N202" s="51" t="s">
        <v>415</v>
      </c>
      <c r="O202" s="51" t="s">
        <v>415</v>
      </c>
      <c r="P202" s="51" t="s">
        <v>415</v>
      </c>
      <c r="Q202" s="51">
        <f>Q195/Q199/12*1000</f>
        <v>4427.139276763337</v>
      </c>
      <c r="R202" s="147">
        <f>SUM(Q202/L202*100)</f>
        <v>100</v>
      </c>
      <c r="S202" s="67">
        <f t="shared" si="36"/>
        <v>102.0811683318697</v>
      </c>
    </row>
    <row r="203" spans="1:19" ht="57.75" customHeight="1">
      <c r="A203" s="558"/>
      <c r="B203" s="177"/>
      <c r="C203" s="177" t="s">
        <v>251</v>
      </c>
      <c r="D203" s="619" t="s">
        <v>390</v>
      </c>
      <c r="E203" s="620"/>
      <c r="F203" s="45">
        <v>155</v>
      </c>
      <c r="G203" s="51">
        <f>(G194-G108-G113)/G199/12*1000</f>
        <v>4584.004602991945</v>
      </c>
      <c r="H203" s="51">
        <f>(H194-H108-H113)/H199/12*1000</f>
        <v>4878.983172216254</v>
      </c>
      <c r="I203" s="138">
        <f>(I194-I108-I113)/I199/12*1000</f>
        <v>4878.983172216254</v>
      </c>
      <c r="J203" s="247">
        <f>(J194-J108-J113)/J199/12*1000</f>
        <v>3585.3379152348225</v>
      </c>
      <c r="K203" s="233"/>
      <c r="L203" s="209">
        <f>(L194-L108-L113)/L199/12*1000</f>
        <v>4878.983172216254</v>
      </c>
      <c r="M203" s="51"/>
      <c r="N203" s="51" t="s">
        <v>415</v>
      </c>
      <c r="O203" s="51" t="s">
        <v>415</v>
      </c>
      <c r="P203" s="51" t="s">
        <v>415</v>
      </c>
      <c r="Q203" s="51">
        <f>(Q194-Q108-Q113)/Q199/12*1000</f>
        <v>4878.983172216254</v>
      </c>
      <c r="R203" s="147">
        <f>SUM(Q203/L203*100)</f>
        <v>100</v>
      </c>
      <c r="S203" s="67">
        <f t="shared" si="36"/>
        <v>106.43495359999811</v>
      </c>
    </row>
    <row r="204" spans="1:19" ht="42" customHeight="1">
      <c r="A204" s="538"/>
      <c r="B204" s="177">
        <v>6</v>
      </c>
      <c r="C204" s="177" t="s">
        <v>245</v>
      </c>
      <c r="D204" s="621" t="s">
        <v>369</v>
      </c>
      <c r="E204" s="622"/>
      <c r="F204" s="45">
        <v>156</v>
      </c>
      <c r="G204" s="51">
        <f>SUM(G15/G199)</f>
        <v>355.8296892980437</v>
      </c>
      <c r="H204" s="51">
        <f>SUM(H15/H199)</f>
        <v>335.98496240601503</v>
      </c>
      <c r="I204" s="138">
        <f>SUM(I15/I199)</f>
        <v>335.98496240601503</v>
      </c>
      <c r="J204" s="247">
        <f>SUM(J15/J199)</f>
        <v>267.46964490263457</v>
      </c>
      <c r="K204" s="233"/>
      <c r="L204" s="209">
        <f>SUM(L15/L199)</f>
        <v>332.5456498388829</v>
      </c>
      <c r="M204" s="51"/>
      <c r="N204" s="51" t="s">
        <v>415</v>
      </c>
      <c r="O204" s="51" t="s">
        <v>415</v>
      </c>
      <c r="P204" s="51" t="s">
        <v>415</v>
      </c>
      <c r="Q204" s="51">
        <f>SUM(Q15/Q199)</f>
        <v>0</v>
      </c>
      <c r="R204" s="147">
        <f>SUM(Q204/L204*100)</f>
        <v>0</v>
      </c>
      <c r="S204" s="67">
        <f t="shared" si="36"/>
        <v>93.45640901828796</v>
      </c>
    </row>
    <row r="205" spans="1:19" ht="41.25" customHeight="1">
      <c r="A205" s="177"/>
      <c r="B205" s="177"/>
      <c r="C205" s="177" t="s">
        <v>251</v>
      </c>
      <c r="D205" s="573" t="s">
        <v>391</v>
      </c>
      <c r="E205" s="574"/>
      <c r="F205" s="45">
        <v>157</v>
      </c>
      <c r="G205" s="67"/>
      <c r="H205" s="51"/>
      <c r="I205" s="138"/>
      <c r="J205" s="233"/>
      <c r="K205" s="233"/>
      <c r="L205" s="209"/>
      <c r="M205" s="51"/>
      <c r="N205" s="51" t="s">
        <v>415</v>
      </c>
      <c r="O205" s="51" t="s">
        <v>415</v>
      </c>
      <c r="P205" s="51" t="s">
        <v>415</v>
      </c>
      <c r="Q205" s="51"/>
      <c r="R205" s="147"/>
      <c r="S205" s="67"/>
    </row>
    <row r="206" spans="1:19" ht="29.25" customHeight="1">
      <c r="A206" s="174"/>
      <c r="B206" s="174"/>
      <c r="C206" s="174" t="s">
        <v>310</v>
      </c>
      <c r="D206" s="573" t="s">
        <v>193</v>
      </c>
      <c r="E206" s="574"/>
      <c r="F206" s="45">
        <v>158</v>
      </c>
      <c r="G206" s="67"/>
      <c r="H206" s="51"/>
      <c r="I206" s="138"/>
      <c r="J206" s="233"/>
      <c r="K206" s="233"/>
      <c r="L206" s="211"/>
      <c r="M206" s="47"/>
      <c r="N206" s="47" t="s">
        <v>415</v>
      </c>
      <c r="O206" s="47" t="s">
        <v>415</v>
      </c>
      <c r="P206" s="47" t="s">
        <v>415</v>
      </c>
      <c r="Q206" s="51"/>
      <c r="R206" s="147"/>
      <c r="S206" s="67"/>
    </row>
    <row r="207" spans="1:19" ht="25.5" customHeight="1">
      <c r="A207" s="174"/>
      <c r="B207" s="174"/>
      <c r="C207" s="174"/>
      <c r="D207" s="176"/>
      <c r="E207" s="176" t="s">
        <v>131</v>
      </c>
      <c r="F207" s="45">
        <v>159</v>
      </c>
      <c r="G207" s="67"/>
      <c r="H207" s="51"/>
      <c r="I207" s="138"/>
      <c r="J207" s="233"/>
      <c r="K207" s="233"/>
      <c r="L207" s="211"/>
      <c r="M207" s="47"/>
      <c r="N207" s="47" t="s">
        <v>415</v>
      </c>
      <c r="O207" s="47" t="s">
        <v>415</v>
      </c>
      <c r="P207" s="47" t="s">
        <v>415</v>
      </c>
      <c r="Q207" s="51"/>
      <c r="R207" s="147"/>
      <c r="S207" s="67"/>
    </row>
    <row r="208" spans="1:19" ht="17.25" customHeight="1">
      <c r="A208" s="174"/>
      <c r="B208" s="174"/>
      <c r="C208" s="174"/>
      <c r="D208" s="176"/>
      <c r="E208" s="176" t="s">
        <v>132</v>
      </c>
      <c r="F208" s="45">
        <v>160</v>
      </c>
      <c r="G208" s="67"/>
      <c r="H208" s="51"/>
      <c r="I208" s="138"/>
      <c r="J208" s="233"/>
      <c r="K208" s="233"/>
      <c r="L208" s="211"/>
      <c r="M208" s="47"/>
      <c r="N208" s="47" t="s">
        <v>415</v>
      </c>
      <c r="O208" s="47" t="s">
        <v>415</v>
      </c>
      <c r="P208" s="47" t="s">
        <v>415</v>
      </c>
      <c r="Q208" s="51"/>
      <c r="R208" s="147"/>
      <c r="S208" s="67"/>
    </row>
    <row r="209" spans="1:19" ht="19.5" customHeight="1">
      <c r="A209" s="174"/>
      <c r="B209" s="174"/>
      <c r="C209" s="174"/>
      <c r="D209" s="176"/>
      <c r="E209" s="176" t="s">
        <v>194</v>
      </c>
      <c r="F209" s="45">
        <v>161</v>
      </c>
      <c r="G209" s="67"/>
      <c r="H209" s="51"/>
      <c r="I209" s="138"/>
      <c r="J209" s="233"/>
      <c r="K209" s="233"/>
      <c r="L209" s="211"/>
      <c r="M209" s="47"/>
      <c r="N209" s="47" t="s">
        <v>415</v>
      </c>
      <c r="O209" s="47" t="s">
        <v>415</v>
      </c>
      <c r="P209" s="47" t="s">
        <v>415</v>
      </c>
      <c r="Q209" s="51"/>
      <c r="R209" s="147"/>
      <c r="S209" s="67"/>
    </row>
    <row r="210" spans="1:19" ht="24.75" customHeight="1">
      <c r="A210" s="174"/>
      <c r="B210" s="174"/>
      <c r="C210" s="174"/>
      <c r="D210" s="176"/>
      <c r="E210" s="176" t="s">
        <v>370</v>
      </c>
      <c r="F210" s="45">
        <v>162</v>
      </c>
      <c r="G210" s="189"/>
      <c r="H210" s="51"/>
      <c r="I210" s="138"/>
      <c r="J210" s="233"/>
      <c r="K210" s="233"/>
      <c r="L210" s="211"/>
      <c r="M210" s="47"/>
      <c r="N210" s="47" t="s">
        <v>415</v>
      </c>
      <c r="O210" s="47" t="s">
        <v>415</v>
      </c>
      <c r="P210" s="47" t="s">
        <v>415</v>
      </c>
      <c r="Q210" s="51"/>
      <c r="R210" s="147"/>
      <c r="S210" s="67"/>
    </row>
    <row r="211" spans="1:19" ht="20.25" customHeight="1">
      <c r="A211" s="174"/>
      <c r="B211" s="174">
        <v>7</v>
      </c>
      <c r="C211" s="174"/>
      <c r="D211" s="573" t="s">
        <v>96</v>
      </c>
      <c r="E211" s="574"/>
      <c r="F211" s="45">
        <v>163</v>
      </c>
      <c r="G211" s="67"/>
      <c r="H211" s="51"/>
      <c r="I211" s="138"/>
      <c r="J211" s="233"/>
      <c r="K211" s="233"/>
      <c r="L211" s="211"/>
      <c r="M211" s="47"/>
      <c r="N211" s="47"/>
      <c r="O211" s="47"/>
      <c r="P211" s="47"/>
      <c r="Q211" s="51"/>
      <c r="R211" s="147"/>
      <c r="S211" s="67"/>
    </row>
    <row r="212" spans="1:19" ht="20.25" customHeight="1">
      <c r="A212" s="177"/>
      <c r="B212" s="170">
        <v>8</v>
      </c>
      <c r="C212" s="174"/>
      <c r="D212" s="519" t="s">
        <v>142</v>
      </c>
      <c r="E212" s="623"/>
      <c r="F212" s="45">
        <v>164</v>
      </c>
      <c r="G212" s="51">
        <f aca="true" t="shared" si="51" ref="G212:Q212">G213+G214</f>
        <v>39659</v>
      </c>
      <c r="H212" s="51">
        <f>H213+H214</f>
        <v>36000</v>
      </c>
      <c r="I212" s="138">
        <f>I213+I214</f>
        <v>36000</v>
      </c>
      <c r="J212" s="233">
        <f>J213+J214</f>
        <v>48384</v>
      </c>
      <c r="K212" s="233"/>
      <c r="L212" s="209">
        <f t="shared" si="51"/>
        <v>36250</v>
      </c>
      <c r="M212" s="51"/>
      <c r="N212" s="51">
        <f t="shared" si="51"/>
        <v>38200</v>
      </c>
      <c r="O212" s="51">
        <f t="shared" si="51"/>
        <v>37700</v>
      </c>
      <c r="P212" s="51">
        <f t="shared" si="51"/>
        <v>37000</v>
      </c>
      <c r="Q212" s="51">
        <f t="shared" si="51"/>
        <v>36000</v>
      </c>
      <c r="R212" s="152">
        <f>SUM(Q212/L212*100)</f>
        <v>99.3103448275862</v>
      </c>
      <c r="S212" s="67">
        <f>L212/G212*100</f>
        <v>91.40422098388764</v>
      </c>
    </row>
    <row r="213" spans="1:20" s="132" customFormat="1" ht="30.75" customHeight="1">
      <c r="A213" s="177"/>
      <c r="B213" s="174"/>
      <c r="C213" s="174"/>
      <c r="D213" s="180"/>
      <c r="E213" s="178" t="s">
        <v>143</v>
      </c>
      <c r="F213" s="45">
        <v>165</v>
      </c>
      <c r="G213" s="190">
        <v>1800</v>
      </c>
      <c r="H213" s="51">
        <v>2340</v>
      </c>
      <c r="I213" s="138">
        <v>2340</v>
      </c>
      <c r="J213" s="233">
        <v>1353</v>
      </c>
      <c r="K213" s="233"/>
      <c r="L213" s="209">
        <v>2355</v>
      </c>
      <c r="M213" s="51"/>
      <c r="N213" s="51">
        <f>'[1]DEFALCARE LUNI'!W170</f>
        <v>2400</v>
      </c>
      <c r="O213" s="51">
        <f>'[1]DEFALCARE LUNI'!X170</f>
        <v>2380</v>
      </c>
      <c r="P213" s="51">
        <f>'[1]DEFALCARE LUNI'!Y170</f>
        <v>2370</v>
      </c>
      <c r="Q213" s="51">
        <v>2340</v>
      </c>
      <c r="R213" s="152">
        <f>SUM(Q213/L213*100)</f>
        <v>99.36305732484077</v>
      </c>
      <c r="S213" s="67">
        <f>L213/G213*100</f>
        <v>130.83333333333334</v>
      </c>
      <c r="T213" s="130"/>
    </row>
    <row r="214" spans="1:20" s="132" customFormat="1" ht="29.25" customHeight="1">
      <c r="A214" s="177"/>
      <c r="B214" s="174"/>
      <c r="C214" s="174"/>
      <c r="D214" s="180"/>
      <c r="E214" s="178" t="s">
        <v>144</v>
      </c>
      <c r="F214" s="45">
        <v>166</v>
      </c>
      <c r="G214" s="190">
        <v>37859</v>
      </c>
      <c r="H214" s="51">
        <v>33660</v>
      </c>
      <c r="I214" s="138">
        <v>33660</v>
      </c>
      <c r="J214" s="233">
        <v>47031</v>
      </c>
      <c r="K214" s="233"/>
      <c r="L214" s="209">
        <v>33895</v>
      </c>
      <c r="M214" s="51"/>
      <c r="N214" s="51">
        <f>'[1]DEFALCARE LUNI'!W171</f>
        <v>35800</v>
      </c>
      <c r="O214" s="51">
        <f>'[1]DEFALCARE LUNI'!X171</f>
        <v>35320</v>
      </c>
      <c r="P214" s="51">
        <f>'[1]DEFALCARE LUNI'!Y171</f>
        <v>34630</v>
      </c>
      <c r="Q214" s="51">
        <v>33660</v>
      </c>
      <c r="R214" s="152">
        <f>SUM(Q214/L214*100)</f>
        <v>99.30668240153415</v>
      </c>
      <c r="S214" s="67">
        <f>L214/G214*100</f>
        <v>89.52957024749729</v>
      </c>
      <c r="T214" s="130"/>
    </row>
    <row r="215" spans="1:20" s="132" customFormat="1" ht="18" customHeight="1">
      <c r="A215" s="177"/>
      <c r="B215" s="174"/>
      <c r="C215" s="174"/>
      <c r="D215" s="180"/>
      <c r="E215" s="158" t="s">
        <v>145</v>
      </c>
      <c r="F215" s="45">
        <v>167</v>
      </c>
      <c r="G215" s="67"/>
      <c r="H215" s="51"/>
      <c r="I215" s="138"/>
      <c r="J215" s="233"/>
      <c r="K215" s="233"/>
      <c r="L215" s="211"/>
      <c r="M215" s="47"/>
      <c r="N215" s="47"/>
      <c r="O215" s="47"/>
      <c r="P215" s="47"/>
      <c r="Q215" s="51"/>
      <c r="R215" s="147"/>
      <c r="S215" s="67"/>
      <c r="T215" s="130"/>
    </row>
    <row r="216" spans="1:19" ht="18.75" customHeight="1">
      <c r="A216" s="177"/>
      <c r="B216" s="174"/>
      <c r="C216" s="174"/>
      <c r="D216" s="180"/>
      <c r="E216" s="158" t="s">
        <v>146</v>
      </c>
      <c r="F216" s="45">
        <v>168</v>
      </c>
      <c r="G216" s="67"/>
      <c r="H216" s="51"/>
      <c r="I216" s="138"/>
      <c r="J216" s="233"/>
      <c r="K216" s="233"/>
      <c r="L216" s="211"/>
      <c r="M216" s="47"/>
      <c r="N216" s="47"/>
      <c r="O216" s="47"/>
      <c r="P216" s="47"/>
      <c r="Q216" s="51"/>
      <c r="R216" s="147"/>
      <c r="S216" s="67"/>
    </row>
    <row r="217" spans="1:19" ht="20.25" customHeight="1">
      <c r="A217" s="177"/>
      <c r="B217" s="174"/>
      <c r="C217" s="174"/>
      <c r="D217" s="180"/>
      <c r="E217" s="158" t="s">
        <v>147</v>
      </c>
      <c r="F217" s="45">
        <v>169</v>
      </c>
      <c r="G217" s="60"/>
      <c r="H217" s="51"/>
      <c r="I217" s="138"/>
      <c r="J217" s="233"/>
      <c r="K217" s="233"/>
      <c r="L217" s="211"/>
      <c r="M217" s="47"/>
      <c r="N217" s="47"/>
      <c r="O217" s="47"/>
      <c r="P217" s="47"/>
      <c r="Q217" s="51"/>
      <c r="R217" s="147"/>
      <c r="S217" s="67"/>
    </row>
    <row r="218" spans="1:19" ht="28.5" customHeight="1">
      <c r="A218" s="177"/>
      <c r="B218" s="174">
        <v>9</v>
      </c>
      <c r="C218" s="174"/>
      <c r="D218" s="624" t="s">
        <v>414</v>
      </c>
      <c r="E218" s="625"/>
      <c r="F218" s="45">
        <v>170</v>
      </c>
      <c r="G218" s="60"/>
      <c r="H218" s="51"/>
      <c r="I218" s="138"/>
      <c r="J218" s="233"/>
      <c r="K218" s="233"/>
      <c r="L218" s="211"/>
      <c r="M218" s="47"/>
      <c r="N218" s="47"/>
      <c r="O218" s="47"/>
      <c r="P218" s="47"/>
      <c r="Q218" s="51"/>
      <c r="R218" s="147"/>
      <c r="S218" s="67"/>
    </row>
    <row r="219" spans="1:19" ht="20.25" customHeight="1">
      <c r="A219" s="626" t="s">
        <v>421</v>
      </c>
      <c r="B219" s="626"/>
      <c r="C219" s="626"/>
      <c r="D219" s="626"/>
      <c r="E219" s="626"/>
      <c r="F219" s="626"/>
      <c r="G219" s="626"/>
      <c r="H219" s="626"/>
      <c r="I219" s="626"/>
      <c r="J219" s="626"/>
      <c r="K219" s="626"/>
      <c r="L219" s="626"/>
      <c r="M219" s="626"/>
      <c r="N219" s="626"/>
      <c r="O219" s="626"/>
      <c r="P219" s="119"/>
      <c r="Q219" s="119"/>
      <c r="R219" s="116"/>
      <c r="S219" s="116"/>
    </row>
    <row r="220" spans="1:19" ht="20.25" customHeight="1">
      <c r="A220" s="113"/>
      <c r="D220" s="627"/>
      <c r="E220" s="627"/>
      <c r="F220" s="627"/>
      <c r="G220" s="627"/>
      <c r="H220" s="627"/>
      <c r="I220" s="627"/>
      <c r="J220" s="627"/>
      <c r="K220" s="627"/>
      <c r="L220" s="627"/>
      <c r="M220" s="627"/>
      <c r="N220" s="627"/>
      <c r="O220" s="115"/>
      <c r="P220" s="115"/>
      <c r="Q220" s="116"/>
      <c r="R220" s="116"/>
      <c r="S220" s="116"/>
    </row>
    <row r="221" spans="1:16" ht="15.75" customHeight="1">
      <c r="A221" s="102"/>
      <c r="B221" s="103"/>
      <c r="C221" s="79"/>
      <c r="D221" s="104"/>
      <c r="E221" s="104"/>
      <c r="I221" s="262"/>
      <c r="J221" s="248"/>
      <c r="K221" s="248"/>
      <c r="L221" s="219"/>
      <c r="M221" s="107"/>
      <c r="N221" s="107"/>
      <c r="O221" s="107"/>
      <c r="P221" s="107"/>
    </row>
    <row r="222" spans="5:20" ht="15" customHeight="1">
      <c r="E222" s="201" t="s">
        <v>267</v>
      </c>
      <c r="F222" s="108"/>
      <c r="G222" s="108"/>
      <c r="H222" s="108"/>
      <c r="I222" s="263"/>
      <c r="J222" s="249"/>
      <c r="K222" s="249"/>
      <c r="L222" s="220"/>
      <c r="M222" s="108"/>
      <c r="N222" s="108"/>
      <c r="O222" s="108"/>
      <c r="P222" s="108"/>
      <c r="Q222" s="109"/>
      <c r="R222" s="109"/>
      <c r="S222" s="109"/>
      <c r="T222" s="108"/>
    </row>
    <row r="223" spans="5:20" ht="15.75">
      <c r="E223" s="201" t="s">
        <v>432</v>
      </c>
      <c r="F223" s="110"/>
      <c r="G223" s="110"/>
      <c r="H223" s="110"/>
      <c r="I223" s="492" t="s">
        <v>268</v>
      </c>
      <c r="J223" s="492"/>
      <c r="K223" s="492"/>
      <c r="L223" s="492"/>
      <c r="M223" s="492"/>
      <c r="N223" s="492"/>
      <c r="O223" s="492"/>
      <c r="P223" s="492"/>
      <c r="Q223" s="492"/>
      <c r="R223" s="492"/>
      <c r="S223" s="492"/>
      <c r="T223" s="492"/>
    </row>
    <row r="224" spans="5:20" ht="15.75">
      <c r="E224" s="201"/>
      <c r="F224" s="110"/>
      <c r="G224" s="110"/>
      <c r="H224" s="110"/>
      <c r="I224" s="522" t="s">
        <v>266</v>
      </c>
      <c r="J224" s="522"/>
      <c r="K224" s="522"/>
      <c r="L224" s="522"/>
      <c r="M224" s="522"/>
      <c r="N224" s="522"/>
      <c r="O224" s="73"/>
      <c r="P224" s="73"/>
      <c r="Q224" s="73"/>
      <c r="R224" s="73"/>
      <c r="S224" s="73"/>
      <c r="T224" s="73"/>
    </row>
    <row r="225" spans="1:20" ht="15.75">
      <c r="A225" s="494"/>
      <c r="B225" s="494"/>
      <c r="C225" s="494"/>
      <c r="D225" s="494"/>
      <c r="E225" s="494"/>
      <c r="F225" s="110"/>
      <c r="G225" s="110"/>
      <c r="H225" s="110"/>
      <c r="I225" s="251"/>
      <c r="J225" s="224"/>
      <c r="K225" s="224"/>
      <c r="L225" s="204"/>
      <c r="M225" s="73"/>
      <c r="N225" s="73"/>
      <c r="O225" s="73"/>
      <c r="P225" s="73"/>
      <c r="Q225" s="73"/>
      <c r="R225" s="73"/>
      <c r="S225" s="73"/>
      <c r="T225" s="73"/>
    </row>
    <row r="227" spans="1:17" ht="14.25">
      <c r="A227" s="494" t="s">
        <v>433</v>
      </c>
      <c r="B227" s="494"/>
      <c r="C227" s="494"/>
      <c r="D227" s="494"/>
      <c r="E227" s="494"/>
      <c r="I227" s="264"/>
      <c r="L227" s="221"/>
      <c r="M227" s="48"/>
      <c r="N227" s="48"/>
      <c r="O227" s="48"/>
      <c r="P227" s="48"/>
      <c r="Q227" s="111"/>
    </row>
    <row r="229" spans="9:17" ht="14.25">
      <c r="I229" s="264"/>
      <c r="L229" s="221"/>
      <c r="M229" s="48"/>
      <c r="N229" s="48"/>
      <c r="O229" s="48"/>
      <c r="P229" s="48"/>
      <c r="Q229" s="111"/>
    </row>
    <row r="230" spans="1:5" ht="14.25">
      <c r="A230" s="494"/>
      <c r="B230" s="494"/>
      <c r="C230" s="494"/>
      <c r="D230" s="494"/>
      <c r="E230" s="494"/>
    </row>
    <row r="233" spans="9:17" ht="14.25">
      <c r="I233" s="264">
        <f>I42/I14*1000</f>
        <v>819.4374763860243</v>
      </c>
      <c r="L233" s="221">
        <f>L42/L14*1000</f>
        <v>816.339930882815</v>
      </c>
      <c r="M233" s="48"/>
      <c r="N233" s="48"/>
      <c r="O233" s="48"/>
      <c r="P233" s="48"/>
      <c r="Q233" s="48" t="e">
        <f>Q42/Q14*1000</f>
        <v>#REF!</v>
      </c>
    </row>
    <row r="781" ht="3.75" customHeight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4.5" customHeight="1" hidden="1"/>
    <row r="794" ht="14.25" hidden="1"/>
    <row r="795" ht="14.25" hidden="1"/>
    <row r="796" ht="14.25" hidden="1"/>
    <row r="797" ht="14.25" hidden="1"/>
    <row r="798" ht="14.25" hidden="1"/>
    <row r="799" ht="14.25" hidden="1"/>
  </sheetData>
  <sheetProtection/>
  <mergeCells count="189">
    <mergeCell ref="A230:E230"/>
    <mergeCell ref="A219:O219"/>
    <mergeCell ref="D220:N220"/>
    <mergeCell ref="I223:T223"/>
    <mergeCell ref="I224:N224"/>
    <mergeCell ref="A225:E225"/>
    <mergeCell ref="A227:E227"/>
    <mergeCell ref="D204:E204"/>
    <mergeCell ref="D205:E205"/>
    <mergeCell ref="D206:E206"/>
    <mergeCell ref="D211:E211"/>
    <mergeCell ref="D212:E212"/>
    <mergeCell ref="D218:E218"/>
    <mergeCell ref="D195:E195"/>
    <mergeCell ref="D196:E196"/>
    <mergeCell ref="D197:E197"/>
    <mergeCell ref="A198:A204"/>
    <mergeCell ref="D198:E198"/>
    <mergeCell ref="D199:E199"/>
    <mergeCell ref="D200:E200"/>
    <mergeCell ref="D201:E201"/>
    <mergeCell ref="D202:E202"/>
    <mergeCell ref="D203:E203"/>
    <mergeCell ref="D189:E189"/>
    <mergeCell ref="D190:E190"/>
    <mergeCell ref="D191:E191"/>
    <mergeCell ref="D192:E192"/>
    <mergeCell ref="D193:E193"/>
    <mergeCell ref="D194:E194"/>
    <mergeCell ref="A184:A186"/>
    <mergeCell ref="D184:E184"/>
    <mergeCell ref="D185:E185"/>
    <mergeCell ref="D186:E186"/>
    <mergeCell ref="D187:E187"/>
    <mergeCell ref="D188:E188"/>
    <mergeCell ref="D179:E179"/>
    <mergeCell ref="D180:E180"/>
    <mergeCell ref="B181:B182"/>
    <mergeCell ref="D181:E181"/>
    <mergeCell ref="D182:E182"/>
    <mergeCell ref="D183:E183"/>
    <mergeCell ref="D173:E173"/>
    <mergeCell ref="D174:E174"/>
    <mergeCell ref="D175:E175"/>
    <mergeCell ref="D176:E176"/>
    <mergeCell ref="D177:E177"/>
    <mergeCell ref="D178:E178"/>
    <mergeCell ref="D164:E164"/>
    <mergeCell ref="D166:E166"/>
    <mergeCell ref="D167:E167"/>
    <mergeCell ref="A168:A175"/>
    <mergeCell ref="D168:E168"/>
    <mergeCell ref="D169:E169"/>
    <mergeCell ref="D170:E170"/>
    <mergeCell ref="D171:E171"/>
    <mergeCell ref="D172:E172"/>
    <mergeCell ref="B173:B174"/>
    <mergeCell ref="B153:B159"/>
    <mergeCell ref="D153:E153"/>
    <mergeCell ref="D156:E156"/>
    <mergeCell ref="D159:E159"/>
    <mergeCell ref="D160:E160"/>
    <mergeCell ref="D161:E161"/>
    <mergeCell ref="D141:E141"/>
    <mergeCell ref="T141:U141"/>
    <mergeCell ref="D142:E142"/>
    <mergeCell ref="D143:E143"/>
    <mergeCell ref="T144:W144"/>
    <mergeCell ref="D152:E152"/>
    <mergeCell ref="C135:E135"/>
    <mergeCell ref="D136:E136"/>
    <mergeCell ref="D137:E137"/>
    <mergeCell ref="D138:E138"/>
    <mergeCell ref="D139:E139"/>
    <mergeCell ref="D140:E140"/>
    <mergeCell ref="D128:E128"/>
    <mergeCell ref="C129:C134"/>
    <mergeCell ref="D129:E129"/>
    <mergeCell ref="D130:E130"/>
    <mergeCell ref="D131:E131"/>
    <mergeCell ref="D132:E132"/>
    <mergeCell ref="D133:E133"/>
    <mergeCell ref="D134:E134"/>
    <mergeCell ref="T121:W121"/>
    <mergeCell ref="T122:W122"/>
    <mergeCell ref="D123:E123"/>
    <mergeCell ref="T123:W123"/>
    <mergeCell ref="D126:E126"/>
    <mergeCell ref="D127:E127"/>
    <mergeCell ref="D115:E115"/>
    <mergeCell ref="D116:E116"/>
    <mergeCell ref="D117:E117"/>
    <mergeCell ref="D118:E118"/>
    <mergeCell ref="D119:E119"/>
    <mergeCell ref="C120:C126"/>
    <mergeCell ref="D120:E120"/>
    <mergeCell ref="D107:E107"/>
    <mergeCell ref="D108:E108"/>
    <mergeCell ref="D111:E111"/>
    <mergeCell ref="D112:E112"/>
    <mergeCell ref="D113:E113"/>
    <mergeCell ref="D114:E114"/>
    <mergeCell ref="C101:E101"/>
    <mergeCell ref="D102:E102"/>
    <mergeCell ref="D103:E103"/>
    <mergeCell ref="C104:C106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1:E81"/>
    <mergeCell ref="D82:E82"/>
    <mergeCell ref="D91:E91"/>
    <mergeCell ref="C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1:E61"/>
    <mergeCell ref="D63:E63"/>
    <mergeCell ref="D70:E70"/>
    <mergeCell ref="D51:E51"/>
    <mergeCell ref="D52:E52"/>
    <mergeCell ref="D53:E53"/>
    <mergeCell ref="D54:E54"/>
    <mergeCell ref="D55:E55"/>
    <mergeCell ref="T55:W55"/>
    <mergeCell ref="D41:E41"/>
    <mergeCell ref="B42:E42"/>
    <mergeCell ref="A43:A160"/>
    <mergeCell ref="C43:E43"/>
    <mergeCell ref="B44:B151"/>
    <mergeCell ref="C44:E44"/>
    <mergeCell ref="D45:E45"/>
    <mergeCell ref="D46:E46"/>
    <mergeCell ref="D47:E47"/>
    <mergeCell ref="D50:E50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B13:C13"/>
    <mergeCell ref="D13:E13"/>
    <mergeCell ref="D14:E14"/>
    <mergeCell ref="A15:A41"/>
    <mergeCell ref="D15:E15"/>
    <mergeCell ref="B16:B26"/>
    <mergeCell ref="D16:E16"/>
    <mergeCell ref="D21:E21"/>
    <mergeCell ref="D22:E22"/>
    <mergeCell ref="C23:C24"/>
    <mergeCell ref="R9:R12"/>
    <mergeCell ref="S9:S12"/>
    <mergeCell ref="T9:T12"/>
    <mergeCell ref="H10:I11"/>
    <mergeCell ref="L10:L12"/>
    <mergeCell ref="N10:Q10"/>
    <mergeCell ref="N11:N12"/>
    <mergeCell ref="O11:O12"/>
    <mergeCell ref="P11:P12"/>
    <mergeCell ref="Q11:Q12"/>
    <mergeCell ref="A1:I1"/>
    <mergeCell ref="A3:Q3"/>
    <mergeCell ref="A4:I4"/>
    <mergeCell ref="A6:R6"/>
    <mergeCell ref="A9:C12"/>
    <mergeCell ref="D9:E12"/>
    <mergeCell ref="F9:F12"/>
    <mergeCell ref="G9:G12"/>
    <mergeCell ref="H9:L9"/>
    <mergeCell ref="N9:Q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387"/>
  <sheetViews>
    <sheetView view="pageBreakPreview" zoomScaleSheetLayoutView="100" zoomScalePageLayoutView="0" workbookViewId="0" topLeftCell="A1">
      <selection activeCell="U15" sqref="U15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1.8515625" style="105" customWidth="1"/>
    <col min="8" max="8" width="12.57421875" style="105" customWidth="1"/>
    <col min="9" max="9" width="11.421875" style="318" customWidth="1"/>
    <col min="10" max="10" width="12.140625" style="332" customWidth="1"/>
    <col min="11" max="13" width="12.140625" style="49" hidden="1" customWidth="1"/>
    <col min="14" max="14" width="11.421875" style="304" customWidth="1"/>
    <col min="15" max="15" width="8.8515625" style="107" customWidth="1"/>
    <col min="16" max="16" width="10.28125" style="107" customWidth="1"/>
    <col min="17" max="17" width="9.57421875" style="275" customWidth="1"/>
    <col min="18" max="16384" width="9.140625" style="49" customWidth="1"/>
  </cols>
  <sheetData>
    <row r="1" spans="1:16" ht="15.75">
      <c r="A1" s="523" t="s">
        <v>201</v>
      </c>
      <c r="B1" s="523"/>
      <c r="C1" s="523"/>
      <c r="D1" s="523"/>
      <c r="E1" s="523"/>
      <c r="F1" s="523"/>
      <c r="G1" s="523"/>
      <c r="H1" s="523"/>
      <c r="I1" s="523"/>
      <c r="J1" s="71"/>
      <c r="K1" s="71"/>
      <c r="L1" s="71"/>
      <c r="M1" s="71"/>
      <c r="N1" s="72" t="s">
        <v>269</v>
      </c>
      <c r="O1" s="72"/>
      <c r="P1" s="72"/>
    </row>
    <row r="2" spans="1:16" ht="15">
      <c r="A2" s="73" t="s">
        <v>202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2"/>
      <c r="P2" s="72"/>
    </row>
    <row r="3" spans="1:16" ht="15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72"/>
      <c r="P3" s="72"/>
    </row>
    <row r="4" spans="1:16" ht="18">
      <c r="A4" s="492" t="s">
        <v>204</v>
      </c>
      <c r="B4" s="492"/>
      <c r="C4" s="492"/>
      <c r="D4" s="492"/>
      <c r="E4" s="492"/>
      <c r="F4" s="492"/>
      <c r="G4" s="492"/>
      <c r="H4" s="492"/>
      <c r="I4" s="492"/>
      <c r="J4" s="75"/>
      <c r="K4" s="75"/>
      <c r="L4" s="75"/>
      <c r="M4" s="75"/>
      <c r="N4" s="288"/>
      <c r="O4" s="72"/>
      <c r="P4" s="72"/>
    </row>
    <row r="5" spans="1:16" ht="15.75">
      <c r="A5" s="76"/>
      <c r="B5" s="76"/>
      <c r="C5" s="76"/>
      <c r="D5" s="76"/>
      <c r="E5" s="77"/>
      <c r="F5" s="78"/>
      <c r="G5" s="78"/>
      <c r="H5" s="78"/>
      <c r="I5" s="71"/>
      <c r="J5" s="71"/>
      <c r="K5" s="71"/>
      <c r="L5" s="71"/>
      <c r="M5" s="71"/>
      <c r="N5" s="72"/>
      <c r="O5" s="72"/>
      <c r="P5" s="72"/>
    </row>
    <row r="6" spans="1:16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279"/>
    </row>
    <row r="7" spans="1:16" ht="15.75">
      <c r="A7" s="76"/>
      <c r="B7" s="76"/>
      <c r="C7" s="76"/>
      <c r="D7" s="76"/>
      <c r="E7" s="77"/>
      <c r="F7" s="78"/>
      <c r="G7" s="78"/>
      <c r="H7" s="78"/>
      <c r="I7" s="71"/>
      <c r="J7" s="71"/>
      <c r="K7" s="71"/>
      <c r="L7" s="71"/>
      <c r="M7" s="71"/>
      <c r="N7" s="72"/>
      <c r="O7" s="72"/>
      <c r="P7" s="72"/>
    </row>
    <row r="8" spans="1:16" ht="15">
      <c r="A8" s="79"/>
      <c r="B8" s="79"/>
      <c r="C8" s="79"/>
      <c r="D8" s="79"/>
      <c r="E8" s="80"/>
      <c r="F8" s="78"/>
      <c r="G8" s="78"/>
      <c r="H8" s="78"/>
      <c r="I8" s="72"/>
      <c r="J8" s="72"/>
      <c r="K8" s="72"/>
      <c r="L8" s="72"/>
      <c r="M8" s="72"/>
      <c r="N8" s="72"/>
      <c r="O8" s="72" t="s">
        <v>205</v>
      </c>
      <c r="P8" s="72"/>
    </row>
    <row r="9" spans="1:17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9" t="s">
        <v>427</v>
      </c>
      <c r="H9" s="534" t="s">
        <v>428</v>
      </c>
      <c r="I9" s="535"/>
      <c r="J9" s="536"/>
      <c r="K9" s="534" t="s">
        <v>366</v>
      </c>
      <c r="L9" s="535"/>
      <c r="M9" s="535"/>
      <c r="N9" s="536"/>
      <c r="O9" s="550" t="s">
        <v>409</v>
      </c>
      <c r="P9" s="539" t="s">
        <v>425</v>
      </c>
      <c r="Q9" s="569"/>
    </row>
    <row r="10" spans="1:17" s="46" customFormat="1" ht="18" customHeight="1">
      <c r="A10" s="528"/>
      <c r="B10" s="529"/>
      <c r="C10" s="530"/>
      <c r="D10" s="528"/>
      <c r="E10" s="530"/>
      <c r="F10" s="540"/>
      <c r="G10" s="540"/>
      <c r="H10" s="546" t="s">
        <v>270</v>
      </c>
      <c r="I10" s="547"/>
      <c r="J10" s="630" t="s">
        <v>438</v>
      </c>
      <c r="K10" s="534" t="s">
        <v>30</v>
      </c>
      <c r="L10" s="535"/>
      <c r="M10" s="535"/>
      <c r="N10" s="536"/>
      <c r="O10" s="551"/>
      <c r="P10" s="540"/>
      <c r="Q10" s="569"/>
    </row>
    <row r="11" spans="1:17" s="46" customFormat="1" ht="19.5" customHeight="1">
      <c r="A11" s="528"/>
      <c r="B11" s="529"/>
      <c r="C11" s="530"/>
      <c r="D11" s="528"/>
      <c r="E11" s="530"/>
      <c r="F11" s="540"/>
      <c r="G11" s="540"/>
      <c r="H11" s="548"/>
      <c r="I11" s="549"/>
      <c r="J11" s="631"/>
      <c r="K11" s="539" t="s">
        <v>410</v>
      </c>
      <c r="L11" s="539" t="s">
        <v>411</v>
      </c>
      <c r="M11" s="539" t="s">
        <v>412</v>
      </c>
      <c r="N11" s="633" t="s">
        <v>436</v>
      </c>
      <c r="O11" s="551"/>
      <c r="P11" s="540"/>
      <c r="Q11" s="569"/>
    </row>
    <row r="12" spans="1:17" s="46" customFormat="1" ht="52.5" customHeight="1">
      <c r="A12" s="531"/>
      <c r="B12" s="532"/>
      <c r="C12" s="533"/>
      <c r="D12" s="531"/>
      <c r="E12" s="533"/>
      <c r="F12" s="541"/>
      <c r="G12" s="541"/>
      <c r="H12" s="128" t="s">
        <v>430</v>
      </c>
      <c r="I12" s="305" t="s">
        <v>431</v>
      </c>
      <c r="J12" s="632"/>
      <c r="K12" s="541"/>
      <c r="L12" s="541"/>
      <c r="M12" s="541"/>
      <c r="N12" s="634"/>
      <c r="O12" s="552"/>
      <c r="P12" s="541"/>
      <c r="Q12" s="569"/>
    </row>
    <row r="13" spans="1:17" ht="13.5" customHeight="1">
      <c r="A13" s="280">
        <v>0</v>
      </c>
      <c r="B13" s="542">
        <v>1</v>
      </c>
      <c r="C13" s="543"/>
      <c r="D13" s="544">
        <v>2</v>
      </c>
      <c r="E13" s="545"/>
      <c r="F13" s="45">
        <v>3</v>
      </c>
      <c r="G13" s="45" t="s">
        <v>424</v>
      </c>
      <c r="H13" s="60">
        <v>4</v>
      </c>
      <c r="I13" s="306" t="s">
        <v>367</v>
      </c>
      <c r="J13" s="319">
        <v>5</v>
      </c>
      <c r="K13" s="45" t="s">
        <v>405</v>
      </c>
      <c r="L13" s="45" t="s">
        <v>406</v>
      </c>
      <c r="M13" s="45" t="s">
        <v>407</v>
      </c>
      <c r="N13" s="291" t="s">
        <v>408</v>
      </c>
      <c r="O13" s="145">
        <v>7</v>
      </c>
      <c r="P13" s="60">
        <v>8</v>
      </c>
      <c r="Q13" s="49"/>
    </row>
    <row r="14" spans="1:16" ht="24.75" customHeight="1">
      <c r="A14" s="280" t="s">
        <v>208</v>
      </c>
      <c r="B14" s="280"/>
      <c r="C14" s="280"/>
      <c r="D14" s="553" t="s">
        <v>148</v>
      </c>
      <c r="E14" s="554"/>
      <c r="F14" s="45">
        <v>1</v>
      </c>
      <c r="G14" s="157">
        <f aca="true" t="shared" si="0" ref="G14:N14">G15+G35+G41</f>
        <v>325580</v>
      </c>
      <c r="H14" s="50">
        <f t="shared" si="0"/>
        <v>322902</v>
      </c>
      <c r="I14" s="307">
        <f t="shared" si="0"/>
        <v>322902</v>
      </c>
      <c r="J14" s="320">
        <f t="shared" si="0"/>
        <v>323833</v>
      </c>
      <c r="K14" s="50" t="e">
        <f t="shared" si="0"/>
        <v>#REF!</v>
      </c>
      <c r="L14" s="50" t="e">
        <f t="shared" si="0"/>
        <v>#REF!</v>
      </c>
      <c r="M14" s="50" t="e">
        <f t="shared" si="0"/>
        <v>#REF!</v>
      </c>
      <c r="N14" s="292">
        <f t="shared" si="0"/>
        <v>325833</v>
      </c>
      <c r="O14" s="341">
        <f>N14/J14*100</f>
        <v>100.61760228265804</v>
      </c>
      <c r="P14" s="157">
        <f>J14/G14*100</f>
        <v>99.46341912893912</v>
      </c>
    </row>
    <row r="15" spans="1:16" ht="41.25" customHeight="1">
      <c r="A15" s="555"/>
      <c r="B15" s="268">
        <v>1</v>
      </c>
      <c r="C15" s="280"/>
      <c r="D15" s="573" t="s">
        <v>149</v>
      </c>
      <c r="E15" s="574"/>
      <c r="F15" s="45">
        <v>2</v>
      </c>
      <c r="G15" s="67">
        <f aca="true" t="shared" si="1" ref="G15:N15">G16+G21+G22+G25+G26+G27</f>
        <v>309216</v>
      </c>
      <c r="H15" s="51">
        <f t="shared" si="1"/>
        <v>312802</v>
      </c>
      <c r="I15" s="308">
        <f t="shared" si="1"/>
        <v>312802</v>
      </c>
      <c r="J15" s="321">
        <f t="shared" si="1"/>
        <v>312833</v>
      </c>
      <c r="K15" s="51" t="e">
        <f t="shared" si="1"/>
        <v>#REF!</v>
      </c>
      <c r="L15" s="51" t="e">
        <f t="shared" si="1"/>
        <v>#REF!</v>
      </c>
      <c r="M15" s="51" t="e">
        <f t="shared" si="1"/>
        <v>#REF!</v>
      </c>
      <c r="N15" s="293">
        <f t="shared" si="1"/>
        <v>314529</v>
      </c>
      <c r="O15" s="147">
        <f aca="true" t="shared" si="2" ref="O15:O78">SUM(N15/J15*100)</f>
        <v>100.5421422931724</v>
      </c>
      <c r="P15" s="67">
        <f aca="true" t="shared" si="3" ref="P15:P78">J15/G15*100</f>
        <v>101.16973248473559</v>
      </c>
    </row>
    <row r="16" spans="1:16" ht="31.5" customHeight="1">
      <c r="A16" s="556"/>
      <c r="B16" s="555"/>
      <c r="C16" s="280" t="s">
        <v>245</v>
      </c>
      <c r="D16" s="573" t="s">
        <v>63</v>
      </c>
      <c r="E16" s="574"/>
      <c r="F16" s="45">
        <v>3</v>
      </c>
      <c r="G16" s="186">
        <f aca="true" t="shared" si="4" ref="G16:N16">SUM(G17:G20)</f>
        <v>285566</v>
      </c>
      <c r="H16" s="51">
        <f t="shared" si="4"/>
        <v>295152</v>
      </c>
      <c r="I16" s="308">
        <f t="shared" si="4"/>
        <v>295152</v>
      </c>
      <c r="J16" s="321">
        <f t="shared" si="4"/>
        <v>291813</v>
      </c>
      <c r="K16" s="51" t="e">
        <f t="shared" si="4"/>
        <v>#REF!</v>
      </c>
      <c r="L16" s="51" t="e">
        <f t="shared" si="4"/>
        <v>#REF!</v>
      </c>
      <c r="M16" s="51" t="e">
        <f t="shared" si="4"/>
        <v>#REF!</v>
      </c>
      <c r="N16" s="293">
        <f t="shared" si="4"/>
        <v>293800</v>
      </c>
      <c r="O16" s="147">
        <f t="shared" si="2"/>
        <v>100.68091551781448</v>
      </c>
      <c r="P16" s="67">
        <f t="shared" si="3"/>
        <v>102.18758535680017</v>
      </c>
    </row>
    <row r="17" spans="1:16" ht="15.75" customHeight="1">
      <c r="A17" s="556"/>
      <c r="B17" s="556"/>
      <c r="C17" s="280"/>
      <c r="D17" s="282" t="s">
        <v>22</v>
      </c>
      <c r="E17" s="282" t="s">
        <v>271</v>
      </c>
      <c r="F17" s="45">
        <v>4</v>
      </c>
      <c r="G17" s="187"/>
      <c r="H17" s="51"/>
      <c r="I17" s="308"/>
      <c r="J17" s="321"/>
      <c r="K17" s="51"/>
      <c r="L17" s="51"/>
      <c r="M17" s="51"/>
      <c r="N17" s="293"/>
      <c r="O17" s="147"/>
      <c r="P17" s="67"/>
    </row>
    <row r="18" spans="1:16" ht="15.75" customHeight="1">
      <c r="A18" s="556"/>
      <c r="B18" s="556"/>
      <c r="C18" s="280"/>
      <c r="D18" s="282" t="s">
        <v>24</v>
      </c>
      <c r="E18" s="282" t="s">
        <v>272</v>
      </c>
      <c r="F18" s="45">
        <v>5</v>
      </c>
      <c r="G18" s="188">
        <v>198621</v>
      </c>
      <c r="H18" s="51">
        <v>173460</v>
      </c>
      <c r="I18" s="308">
        <v>173460</v>
      </c>
      <c r="J18" s="321">
        <v>167200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293">
        <v>164241</v>
      </c>
      <c r="O18" s="147">
        <f t="shared" si="2"/>
        <v>98.23026315789474</v>
      </c>
      <c r="P18" s="67">
        <f t="shared" si="3"/>
        <v>84.18042402364301</v>
      </c>
    </row>
    <row r="19" spans="1:16" ht="15.75" customHeight="1">
      <c r="A19" s="556"/>
      <c r="B19" s="556"/>
      <c r="C19" s="280"/>
      <c r="D19" s="282" t="s">
        <v>31</v>
      </c>
      <c r="E19" s="282" t="s">
        <v>273</v>
      </c>
      <c r="F19" s="45">
        <v>6</v>
      </c>
      <c r="G19" s="188">
        <v>64907</v>
      </c>
      <c r="H19" s="51">
        <v>101843</v>
      </c>
      <c r="I19" s="308">
        <v>101843</v>
      </c>
      <c r="J19" s="321">
        <v>103725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293">
        <v>106164</v>
      </c>
      <c r="O19" s="147">
        <f t="shared" si="2"/>
        <v>102.35140997830803</v>
      </c>
      <c r="P19" s="67">
        <f t="shared" si="3"/>
        <v>159.8055679664751</v>
      </c>
    </row>
    <row r="20" spans="1:16" ht="15.75" customHeight="1">
      <c r="A20" s="556"/>
      <c r="B20" s="556"/>
      <c r="C20" s="280"/>
      <c r="D20" s="282" t="s">
        <v>32</v>
      </c>
      <c r="E20" s="282" t="s">
        <v>274</v>
      </c>
      <c r="F20" s="45">
        <v>7</v>
      </c>
      <c r="G20" s="188">
        <v>22038</v>
      </c>
      <c r="H20" s="51">
        <v>19849</v>
      </c>
      <c r="I20" s="308">
        <v>19849</v>
      </c>
      <c r="J20" s="321">
        <v>20888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293">
        <v>23395</v>
      </c>
      <c r="O20" s="147">
        <f t="shared" si="2"/>
        <v>112.00210647261586</v>
      </c>
      <c r="P20" s="67">
        <f t="shared" si="3"/>
        <v>94.78174062982121</v>
      </c>
    </row>
    <row r="21" spans="1:16" ht="15.75" customHeight="1">
      <c r="A21" s="556"/>
      <c r="B21" s="556"/>
      <c r="C21" s="280" t="s">
        <v>251</v>
      </c>
      <c r="D21" s="573" t="s">
        <v>275</v>
      </c>
      <c r="E21" s="574"/>
      <c r="F21" s="45">
        <v>8</v>
      </c>
      <c r="G21" s="51"/>
      <c r="H21" s="51"/>
      <c r="I21" s="308"/>
      <c r="J21" s="322"/>
      <c r="K21" s="47"/>
      <c r="L21" s="47"/>
      <c r="M21" s="47"/>
      <c r="N21" s="293"/>
      <c r="O21" s="147"/>
      <c r="P21" s="67"/>
    </row>
    <row r="22" spans="1:16" ht="43.5" customHeight="1">
      <c r="A22" s="556"/>
      <c r="B22" s="556"/>
      <c r="C22" s="280" t="s">
        <v>253</v>
      </c>
      <c r="D22" s="573" t="s">
        <v>150</v>
      </c>
      <c r="E22" s="574"/>
      <c r="F22" s="45">
        <v>9</v>
      </c>
      <c r="G22" s="51"/>
      <c r="H22" s="51"/>
      <c r="I22" s="308"/>
      <c r="J22" s="322"/>
      <c r="K22" s="47"/>
      <c r="L22" s="47"/>
      <c r="M22" s="47"/>
      <c r="N22" s="293"/>
      <c r="O22" s="147"/>
      <c r="P22" s="67"/>
    </row>
    <row r="23" spans="1:16" ht="27.75" customHeight="1">
      <c r="A23" s="556"/>
      <c r="B23" s="556"/>
      <c r="C23" s="555"/>
      <c r="D23" s="81" t="s">
        <v>276</v>
      </c>
      <c r="E23" s="285" t="s">
        <v>134</v>
      </c>
      <c r="F23" s="45">
        <v>10</v>
      </c>
      <c r="G23" s="51"/>
      <c r="H23" s="51"/>
      <c r="I23" s="308"/>
      <c r="J23" s="322"/>
      <c r="K23" s="47"/>
      <c r="L23" s="47"/>
      <c r="M23" s="47"/>
      <c r="N23" s="293"/>
      <c r="O23" s="147"/>
      <c r="P23" s="67"/>
    </row>
    <row r="24" spans="1:16" ht="27.75" customHeight="1">
      <c r="A24" s="556"/>
      <c r="B24" s="556"/>
      <c r="C24" s="557"/>
      <c r="D24" s="81" t="s">
        <v>277</v>
      </c>
      <c r="E24" s="285" t="s">
        <v>278</v>
      </c>
      <c r="F24" s="45">
        <v>11</v>
      </c>
      <c r="G24" s="51"/>
      <c r="H24" s="51"/>
      <c r="I24" s="308"/>
      <c r="J24" s="322"/>
      <c r="K24" s="47"/>
      <c r="L24" s="47"/>
      <c r="M24" s="47"/>
      <c r="N24" s="293"/>
      <c r="O24" s="147"/>
      <c r="P24" s="67"/>
    </row>
    <row r="25" spans="1:16" ht="18.75" customHeight="1">
      <c r="A25" s="556"/>
      <c r="B25" s="556"/>
      <c r="C25" s="280" t="s">
        <v>255</v>
      </c>
      <c r="D25" s="573" t="s">
        <v>151</v>
      </c>
      <c r="E25" s="574"/>
      <c r="F25" s="45">
        <v>12</v>
      </c>
      <c r="G25" s="67">
        <v>132</v>
      </c>
      <c r="H25" s="51"/>
      <c r="I25" s="308"/>
      <c r="J25" s="321"/>
      <c r="K25" s="51"/>
      <c r="L25" s="51"/>
      <c r="M25" s="51"/>
      <c r="N25" s="293"/>
      <c r="O25" s="147"/>
      <c r="P25" s="67"/>
    </row>
    <row r="26" spans="1:16" ht="27.75" customHeight="1">
      <c r="A26" s="556"/>
      <c r="B26" s="557"/>
      <c r="C26" s="280" t="s">
        <v>257</v>
      </c>
      <c r="D26" s="573" t="s">
        <v>279</v>
      </c>
      <c r="E26" s="574"/>
      <c r="F26" s="45">
        <v>13</v>
      </c>
      <c r="G26" s="67">
        <v>64</v>
      </c>
      <c r="H26" s="51"/>
      <c r="I26" s="308"/>
      <c r="J26" s="321"/>
      <c r="K26" s="51"/>
      <c r="L26" s="51"/>
      <c r="M26" s="51"/>
      <c r="N26" s="293"/>
      <c r="O26" s="147"/>
      <c r="P26" s="67"/>
    </row>
    <row r="27" spans="1:16" ht="39" customHeight="1">
      <c r="A27" s="556"/>
      <c r="B27" s="280"/>
      <c r="C27" s="280" t="s">
        <v>280</v>
      </c>
      <c r="D27" s="573" t="s">
        <v>152</v>
      </c>
      <c r="E27" s="574"/>
      <c r="F27" s="45">
        <v>14</v>
      </c>
      <c r="G27" s="67">
        <f aca="true" t="shared" si="5" ref="G27:N27">G28+G29+G32+G33+G34</f>
        <v>23454</v>
      </c>
      <c r="H27" s="51">
        <f t="shared" si="5"/>
        <v>17650</v>
      </c>
      <c r="I27" s="308">
        <f t="shared" si="5"/>
        <v>17650</v>
      </c>
      <c r="J27" s="321">
        <f t="shared" si="5"/>
        <v>21020</v>
      </c>
      <c r="K27" s="51" t="e">
        <f t="shared" si="5"/>
        <v>#REF!</v>
      </c>
      <c r="L27" s="51" t="e">
        <f t="shared" si="5"/>
        <v>#REF!</v>
      </c>
      <c r="M27" s="51" t="e">
        <f t="shared" si="5"/>
        <v>#REF!</v>
      </c>
      <c r="N27" s="293">
        <f t="shared" si="5"/>
        <v>20729</v>
      </c>
      <c r="O27" s="147">
        <f t="shared" si="2"/>
        <v>98.61560418648907</v>
      </c>
      <c r="P27" s="67">
        <f t="shared" si="3"/>
        <v>89.62223927688241</v>
      </c>
    </row>
    <row r="28" spans="1:16" ht="18" customHeight="1">
      <c r="A28" s="556"/>
      <c r="B28" s="280"/>
      <c r="C28" s="280"/>
      <c r="D28" s="282" t="s">
        <v>281</v>
      </c>
      <c r="E28" s="282" t="s">
        <v>283</v>
      </c>
      <c r="F28" s="45">
        <v>15</v>
      </c>
      <c r="G28" s="67">
        <v>7511</v>
      </c>
      <c r="H28" s="51">
        <v>2900</v>
      </c>
      <c r="I28" s="308">
        <v>2900</v>
      </c>
      <c r="J28" s="321">
        <v>5500</v>
      </c>
      <c r="K28" s="51" t="e">
        <f>#REF!</f>
        <v>#REF!</v>
      </c>
      <c r="L28" s="51" t="e">
        <f>#REF!</f>
        <v>#REF!</v>
      </c>
      <c r="M28" s="51" t="e">
        <f>#REF!</f>
        <v>#REF!</v>
      </c>
      <c r="N28" s="293">
        <v>4972</v>
      </c>
      <c r="O28" s="147">
        <f t="shared" si="2"/>
        <v>90.4</v>
      </c>
      <c r="P28" s="67">
        <f t="shared" si="3"/>
        <v>73.22593529490081</v>
      </c>
    </row>
    <row r="29" spans="1:17" ht="28.5" customHeight="1">
      <c r="A29" s="556"/>
      <c r="B29" s="280"/>
      <c r="C29" s="280"/>
      <c r="D29" s="282" t="s">
        <v>33</v>
      </c>
      <c r="E29" s="282" t="s">
        <v>155</v>
      </c>
      <c r="F29" s="45">
        <v>16</v>
      </c>
      <c r="G29" s="67">
        <f>SUM(G30:G31)</f>
        <v>2</v>
      </c>
      <c r="H29" s="51"/>
      <c r="I29" s="308"/>
      <c r="J29" s="321"/>
      <c r="K29" s="51"/>
      <c r="L29" s="51"/>
      <c r="M29" s="51"/>
      <c r="N29" s="293"/>
      <c r="O29" s="147"/>
      <c r="P29" s="67"/>
      <c r="Q29" s="82"/>
    </row>
    <row r="30" spans="1:16" ht="14.25" customHeight="1">
      <c r="A30" s="556"/>
      <c r="B30" s="280"/>
      <c r="C30" s="280"/>
      <c r="D30" s="282"/>
      <c r="E30" s="282" t="s">
        <v>153</v>
      </c>
      <c r="F30" s="45">
        <v>17</v>
      </c>
      <c r="G30" s="67">
        <v>2</v>
      </c>
      <c r="H30" s="51"/>
      <c r="I30" s="308"/>
      <c r="J30" s="321"/>
      <c r="K30" s="51"/>
      <c r="L30" s="51"/>
      <c r="M30" s="51"/>
      <c r="N30" s="293"/>
      <c r="O30" s="147"/>
      <c r="P30" s="67"/>
    </row>
    <row r="31" spans="1:16" ht="14.25" customHeight="1">
      <c r="A31" s="556"/>
      <c r="B31" s="280"/>
      <c r="C31" s="280"/>
      <c r="D31" s="282"/>
      <c r="E31" s="282" t="s">
        <v>64</v>
      </c>
      <c r="F31" s="45">
        <v>18</v>
      </c>
      <c r="G31" s="67">
        <v>0</v>
      </c>
      <c r="H31" s="51"/>
      <c r="I31" s="308"/>
      <c r="J31" s="321"/>
      <c r="K31" s="51"/>
      <c r="L31" s="51"/>
      <c r="M31" s="51"/>
      <c r="N31" s="293"/>
      <c r="O31" s="147"/>
      <c r="P31" s="67"/>
    </row>
    <row r="32" spans="1:16" ht="14.25" customHeight="1">
      <c r="A32" s="556"/>
      <c r="B32" s="280"/>
      <c r="C32" s="280"/>
      <c r="D32" s="282" t="s">
        <v>34</v>
      </c>
      <c r="E32" s="282" t="s">
        <v>284</v>
      </c>
      <c r="F32" s="45">
        <v>19</v>
      </c>
      <c r="G32" s="67">
        <v>14057</v>
      </c>
      <c r="H32" s="51">
        <v>14600</v>
      </c>
      <c r="I32" s="308">
        <v>14600</v>
      </c>
      <c r="J32" s="321">
        <v>14600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293">
        <v>15714</v>
      </c>
      <c r="O32" s="147">
        <f t="shared" si="2"/>
        <v>107.63013698630137</v>
      </c>
      <c r="P32" s="67">
        <f t="shared" si="3"/>
        <v>103.86284413459485</v>
      </c>
    </row>
    <row r="33" spans="1:16" ht="16.5" customHeight="1">
      <c r="A33" s="556"/>
      <c r="B33" s="280"/>
      <c r="C33" s="280"/>
      <c r="D33" s="282" t="s">
        <v>35</v>
      </c>
      <c r="E33" s="282" t="s">
        <v>285</v>
      </c>
      <c r="F33" s="45">
        <v>20</v>
      </c>
      <c r="G33" s="67"/>
      <c r="H33" s="51"/>
      <c r="I33" s="308"/>
      <c r="J33" s="321"/>
      <c r="K33" s="51"/>
      <c r="L33" s="51"/>
      <c r="M33" s="51"/>
      <c r="N33" s="293"/>
      <c r="O33" s="147"/>
      <c r="P33" s="67"/>
    </row>
    <row r="34" spans="1:16" ht="16.5" customHeight="1">
      <c r="A34" s="556"/>
      <c r="B34" s="280"/>
      <c r="C34" s="280"/>
      <c r="D34" s="282" t="s">
        <v>36</v>
      </c>
      <c r="E34" s="282" t="s">
        <v>274</v>
      </c>
      <c r="F34" s="45">
        <v>21</v>
      </c>
      <c r="G34" s="67">
        <v>1884</v>
      </c>
      <c r="H34" s="51">
        <v>150</v>
      </c>
      <c r="I34" s="308">
        <v>150</v>
      </c>
      <c r="J34" s="321">
        <v>920</v>
      </c>
      <c r="K34" s="51" t="e">
        <f>#REF!</f>
        <v>#REF!</v>
      </c>
      <c r="L34" s="51" t="e">
        <f>#REF!</f>
        <v>#REF!</v>
      </c>
      <c r="M34" s="51" t="e">
        <f>#REF!</f>
        <v>#REF!</v>
      </c>
      <c r="N34" s="293">
        <v>43</v>
      </c>
      <c r="O34" s="147">
        <f t="shared" si="2"/>
        <v>4.673913043478261</v>
      </c>
      <c r="P34" s="67">
        <f t="shared" si="3"/>
        <v>48.832271762208066</v>
      </c>
    </row>
    <row r="35" spans="1:16" ht="42" customHeight="1">
      <c r="A35" s="556"/>
      <c r="B35" s="280">
        <v>2</v>
      </c>
      <c r="C35" s="280"/>
      <c r="D35" s="573" t="s">
        <v>154</v>
      </c>
      <c r="E35" s="574"/>
      <c r="F35" s="45">
        <v>22</v>
      </c>
      <c r="G35" s="51">
        <f>SUM(G36:G40)</f>
        <v>16364</v>
      </c>
      <c r="H35" s="51">
        <f aca="true" t="shared" si="6" ref="H35:N35">SUM(H36:H40)</f>
        <v>10100</v>
      </c>
      <c r="I35" s="308">
        <f t="shared" si="6"/>
        <v>10100</v>
      </c>
      <c r="J35" s="321">
        <f t="shared" si="6"/>
        <v>11000</v>
      </c>
      <c r="K35" s="321" t="e">
        <f t="shared" si="6"/>
        <v>#REF!</v>
      </c>
      <c r="L35" s="321" t="e">
        <f t="shared" si="6"/>
        <v>#REF!</v>
      </c>
      <c r="M35" s="321" t="e">
        <f t="shared" si="6"/>
        <v>#REF!</v>
      </c>
      <c r="N35" s="321">
        <f t="shared" si="6"/>
        <v>11304</v>
      </c>
      <c r="O35" s="147">
        <f t="shared" si="2"/>
        <v>102.76363636363637</v>
      </c>
      <c r="P35" s="67">
        <f t="shared" si="3"/>
        <v>67.22072842825715</v>
      </c>
    </row>
    <row r="36" spans="1:16" ht="15.75" customHeight="1">
      <c r="A36" s="556"/>
      <c r="B36" s="555"/>
      <c r="C36" s="280" t="s">
        <v>245</v>
      </c>
      <c r="D36" s="575" t="s">
        <v>286</v>
      </c>
      <c r="E36" s="576"/>
      <c r="F36" s="45">
        <v>23</v>
      </c>
      <c r="G36" s="51"/>
      <c r="H36" s="51"/>
      <c r="I36" s="308"/>
      <c r="J36" s="321"/>
      <c r="K36" s="51"/>
      <c r="L36" s="51"/>
      <c r="M36" s="51"/>
      <c r="N36" s="293"/>
      <c r="O36" s="147"/>
      <c r="P36" s="67"/>
    </row>
    <row r="37" spans="1:16" ht="20.25" customHeight="1">
      <c r="A37" s="556"/>
      <c r="B37" s="556"/>
      <c r="C37" s="280" t="s">
        <v>251</v>
      </c>
      <c r="D37" s="575" t="s">
        <v>287</v>
      </c>
      <c r="E37" s="576"/>
      <c r="F37" s="45">
        <v>24</v>
      </c>
      <c r="G37" s="51"/>
      <c r="H37" s="51"/>
      <c r="I37" s="308"/>
      <c r="J37" s="321"/>
      <c r="K37" s="51"/>
      <c r="L37" s="51"/>
      <c r="M37" s="51"/>
      <c r="N37" s="293"/>
      <c r="O37" s="147"/>
      <c r="P37" s="67"/>
    </row>
    <row r="38" spans="1:16" ht="19.5" customHeight="1">
      <c r="A38" s="556"/>
      <c r="B38" s="556"/>
      <c r="C38" s="280" t="s">
        <v>253</v>
      </c>
      <c r="D38" s="575" t="s">
        <v>288</v>
      </c>
      <c r="E38" s="576"/>
      <c r="F38" s="45">
        <v>25</v>
      </c>
      <c r="G38" s="51">
        <v>14690</v>
      </c>
      <c r="H38" s="51">
        <v>8600</v>
      </c>
      <c r="I38" s="308">
        <v>8600</v>
      </c>
      <c r="J38" s="321">
        <v>9400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293">
        <v>9400</v>
      </c>
      <c r="O38" s="147">
        <f t="shared" si="2"/>
        <v>100</v>
      </c>
      <c r="P38" s="67">
        <f t="shared" si="3"/>
        <v>63.98910823689585</v>
      </c>
    </row>
    <row r="39" spans="1:16" ht="16.5" customHeight="1">
      <c r="A39" s="556"/>
      <c r="B39" s="556"/>
      <c r="C39" s="280" t="s">
        <v>255</v>
      </c>
      <c r="D39" s="575" t="s">
        <v>289</v>
      </c>
      <c r="E39" s="576"/>
      <c r="F39" s="45">
        <v>26</v>
      </c>
      <c r="G39" s="51">
        <v>1631</v>
      </c>
      <c r="H39" s="51">
        <v>1460</v>
      </c>
      <c r="I39" s="308">
        <v>1460</v>
      </c>
      <c r="J39" s="321">
        <v>1560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293">
        <v>1901</v>
      </c>
      <c r="O39" s="147">
        <f t="shared" si="2"/>
        <v>121.85897435897435</v>
      </c>
      <c r="P39" s="67">
        <f t="shared" si="3"/>
        <v>95.64684242795832</v>
      </c>
    </row>
    <row r="40" spans="1:16" ht="17.25" customHeight="1">
      <c r="A40" s="556"/>
      <c r="B40" s="557"/>
      <c r="C40" s="280" t="s">
        <v>257</v>
      </c>
      <c r="D40" s="575" t="s">
        <v>290</v>
      </c>
      <c r="E40" s="576"/>
      <c r="F40" s="45">
        <v>27</v>
      </c>
      <c r="G40" s="51">
        <v>43</v>
      </c>
      <c r="H40" s="51">
        <v>40</v>
      </c>
      <c r="I40" s="308">
        <v>40</v>
      </c>
      <c r="J40" s="321">
        <v>40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293">
        <v>3</v>
      </c>
      <c r="O40" s="147">
        <f t="shared" si="2"/>
        <v>7.5</v>
      </c>
      <c r="P40" s="67">
        <f t="shared" si="3"/>
        <v>93.02325581395348</v>
      </c>
    </row>
    <row r="41" spans="1:16" ht="17.25" customHeight="1">
      <c r="A41" s="557"/>
      <c r="B41" s="280">
        <v>3</v>
      </c>
      <c r="C41" s="280"/>
      <c r="D41" s="575" t="s">
        <v>210</v>
      </c>
      <c r="E41" s="576"/>
      <c r="F41" s="45">
        <v>28</v>
      </c>
      <c r="G41" s="51"/>
      <c r="H41" s="51"/>
      <c r="I41" s="308"/>
      <c r="J41" s="322"/>
      <c r="K41" s="47"/>
      <c r="L41" s="47"/>
      <c r="M41" s="47"/>
      <c r="N41" s="293"/>
      <c r="O41" s="147"/>
      <c r="P41" s="67"/>
    </row>
    <row r="42" spans="1:16" ht="24" customHeight="1">
      <c r="A42" s="283" t="s">
        <v>213</v>
      </c>
      <c r="B42" s="577" t="s">
        <v>195</v>
      </c>
      <c r="C42" s="578"/>
      <c r="D42" s="578"/>
      <c r="E42" s="579"/>
      <c r="F42" s="45">
        <v>29</v>
      </c>
      <c r="G42" s="50">
        <f aca="true" t="shared" si="7" ref="G42:N42">SUM(G43+G150+G158)</f>
        <v>205444</v>
      </c>
      <c r="H42" s="50">
        <f t="shared" si="7"/>
        <v>264598</v>
      </c>
      <c r="I42" s="307">
        <f t="shared" si="7"/>
        <v>264598</v>
      </c>
      <c r="J42" s="320">
        <f t="shared" si="7"/>
        <v>263762</v>
      </c>
      <c r="K42" s="50" t="e">
        <f t="shared" si="7"/>
        <v>#REF!</v>
      </c>
      <c r="L42" s="50" t="e">
        <f t="shared" si="7"/>
        <v>#REF!</v>
      </c>
      <c r="M42" s="50" t="e">
        <f t="shared" si="7"/>
        <v>#REF!</v>
      </c>
      <c r="N42" s="292">
        <f t="shared" si="7"/>
        <v>264531</v>
      </c>
      <c r="O42" s="341">
        <f t="shared" si="2"/>
        <v>100.29155071617595</v>
      </c>
      <c r="P42" s="157">
        <f t="shared" si="3"/>
        <v>128.38632425381127</v>
      </c>
    </row>
    <row r="43" spans="1:16" ht="32.25" customHeight="1">
      <c r="A43" s="537"/>
      <c r="B43" s="283">
        <v>1</v>
      </c>
      <c r="C43" s="580" t="s">
        <v>158</v>
      </c>
      <c r="D43" s="581"/>
      <c r="E43" s="582"/>
      <c r="F43" s="45">
        <v>30</v>
      </c>
      <c r="G43" s="51">
        <f aca="true" t="shared" si="8" ref="G43:N43">G44+G92+G99+G133</f>
        <v>195193</v>
      </c>
      <c r="H43" s="51">
        <f t="shared" si="8"/>
        <v>248977</v>
      </c>
      <c r="I43" s="308">
        <f t="shared" si="8"/>
        <v>248977</v>
      </c>
      <c r="J43" s="321">
        <f t="shared" si="8"/>
        <v>248198</v>
      </c>
      <c r="K43" s="51" t="e">
        <f t="shared" si="8"/>
        <v>#REF!</v>
      </c>
      <c r="L43" s="51" t="e">
        <f t="shared" si="8"/>
        <v>#REF!</v>
      </c>
      <c r="M43" s="51" t="e">
        <f t="shared" si="8"/>
        <v>#REF!</v>
      </c>
      <c r="N43" s="293">
        <f t="shared" si="8"/>
        <v>251000</v>
      </c>
      <c r="O43" s="147">
        <f t="shared" si="2"/>
        <v>101.12893738063966</v>
      </c>
      <c r="P43" s="67">
        <f t="shared" si="3"/>
        <v>127.15517462204076</v>
      </c>
    </row>
    <row r="44" spans="1:16" ht="27.75" customHeight="1">
      <c r="A44" s="558"/>
      <c r="B44" s="537"/>
      <c r="C44" s="573" t="s">
        <v>159</v>
      </c>
      <c r="D44" s="583"/>
      <c r="E44" s="574"/>
      <c r="F44" s="45">
        <v>31</v>
      </c>
      <c r="G44" s="51">
        <f aca="true" t="shared" si="9" ref="G44:N44">SUM(G45+G53+G59)</f>
        <v>65557</v>
      </c>
      <c r="H44" s="51">
        <f t="shared" si="9"/>
        <v>100045</v>
      </c>
      <c r="I44" s="308">
        <f t="shared" si="9"/>
        <v>100045</v>
      </c>
      <c r="J44" s="321">
        <f t="shared" si="9"/>
        <v>97944</v>
      </c>
      <c r="K44" s="51" t="e">
        <f t="shared" si="9"/>
        <v>#REF!</v>
      </c>
      <c r="L44" s="51" t="e">
        <f t="shared" si="9"/>
        <v>#REF!</v>
      </c>
      <c r="M44" s="51" t="e">
        <f t="shared" si="9"/>
        <v>#REF!</v>
      </c>
      <c r="N44" s="293">
        <f t="shared" si="9"/>
        <v>108718</v>
      </c>
      <c r="O44" s="147">
        <f t="shared" si="2"/>
        <v>111.00016335865392</v>
      </c>
      <c r="P44" s="67">
        <f t="shared" si="3"/>
        <v>149.40280976859833</v>
      </c>
    </row>
    <row r="45" spans="1:16" ht="42.75" customHeight="1">
      <c r="A45" s="558"/>
      <c r="B45" s="558"/>
      <c r="C45" s="280" t="s">
        <v>291</v>
      </c>
      <c r="D45" s="573" t="s">
        <v>156</v>
      </c>
      <c r="E45" s="574"/>
      <c r="F45" s="45">
        <v>32</v>
      </c>
      <c r="G45" s="51">
        <f aca="true" t="shared" si="10" ref="G45:N45">SUM(G46+G47+G50+G51+G52)</f>
        <v>27061</v>
      </c>
      <c r="H45" s="51">
        <f t="shared" si="10"/>
        <v>40091</v>
      </c>
      <c r="I45" s="308">
        <f t="shared" si="10"/>
        <v>40091</v>
      </c>
      <c r="J45" s="321">
        <f t="shared" si="10"/>
        <v>39987</v>
      </c>
      <c r="K45" s="51" t="e">
        <f t="shared" si="10"/>
        <v>#REF!</v>
      </c>
      <c r="L45" s="51" t="e">
        <f t="shared" si="10"/>
        <v>#REF!</v>
      </c>
      <c r="M45" s="51" t="e">
        <f t="shared" si="10"/>
        <v>#REF!</v>
      </c>
      <c r="N45" s="293">
        <f t="shared" si="10"/>
        <v>37714</v>
      </c>
      <c r="O45" s="147">
        <f t="shared" si="2"/>
        <v>94.31565258709081</v>
      </c>
      <c r="P45" s="67">
        <f t="shared" si="3"/>
        <v>147.76615793947008</v>
      </c>
    </row>
    <row r="46" spans="1:16" ht="20.25" customHeight="1">
      <c r="A46" s="558"/>
      <c r="B46" s="558"/>
      <c r="C46" s="280" t="s">
        <v>245</v>
      </c>
      <c r="D46" s="573" t="s">
        <v>292</v>
      </c>
      <c r="E46" s="574"/>
      <c r="F46" s="45">
        <v>33</v>
      </c>
      <c r="G46" s="51">
        <v>2279</v>
      </c>
      <c r="H46" s="51">
        <v>6104</v>
      </c>
      <c r="I46" s="308">
        <v>6104</v>
      </c>
      <c r="J46" s="321">
        <v>6000</v>
      </c>
      <c r="K46" s="51" t="e">
        <f>#REF!</f>
        <v>#REF!</v>
      </c>
      <c r="L46" s="51" t="e">
        <f>#REF!</f>
        <v>#REF!</v>
      </c>
      <c r="M46" s="51" t="e">
        <f>#REF!</f>
        <v>#REF!</v>
      </c>
      <c r="N46" s="209">
        <v>6854</v>
      </c>
      <c r="O46" s="147">
        <f t="shared" si="2"/>
        <v>114.23333333333335</v>
      </c>
      <c r="P46" s="67">
        <f t="shared" si="3"/>
        <v>263.2733655111891</v>
      </c>
    </row>
    <row r="47" spans="1:16" ht="28.5" customHeight="1">
      <c r="A47" s="558"/>
      <c r="B47" s="558"/>
      <c r="C47" s="280" t="s">
        <v>251</v>
      </c>
      <c r="D47" s="573" t="s">
        <v>65</v>
      </c>
      <c r="E47" s="574"/>
      <c r="F47" s="45">
        <v>34</v>
      </c>
      <c r="G47" s="51">
        <v>3338</v>
      </c>
      <c r="H47" s="51">
        <v>6877</v>
      </c>
      <c r="I47" s="308">
        <v>6877</v>
      </c>
      <c r="J47" s="321">
        <v>6877</v>
      </c>
      <c r="K47" s="51" t="e">
        <f>#REF!</f>
        <v>#REF!</v>
      </c>
      <c r="L47" s="51" t="e">
        <f>#REF!</f>
        <v>#REF!</v>
      </c>
      <c r="M47" s="51" t="e">
        <f>#REF!</f>
        <v>#REF!</v>
      </c>
      <c r="N47" s="293">
        <v>5771</v>
      </c>
      <c r="O47" s="147">
        <f t="shared" si="2"/>
        <v>83.9174058455722</v>
      </c>
      <c r="P47" s="67">
        <f t="shared" si="3"/>
        <v>206.0215698022768</v>
      </c>
    </row>
    <row r="48" spans="1:16" ht="17.25" customHeight="1">
      <c r="A48" s="558"/>
      <c r="B48" s="558"/>
      <c r="C48" s="280"/>
      <c r="D48" s="282" t="s">
        <v>293</v>
      </c>
      <c r="E48" s="282" t="s">
        <v>294</v>
      </c>
      <c r="F48" s="45">
        <v>35</v>
      </c>
      <c r="G48" s="51">
        <v>719</v>
      </c>
      <c r="H48" s="51">
        <v>2321</v>
      </c>
      <c r="I48" s="308">
        <v>2321</v>
      </c>
      <c r="J48" s="321">
        <v>2321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293">
        <v>1800</v>
      </c>
      <c r="O48" s="147">
        <f t="shared" si="2"/>
        <v>77.55277897457992</v>
      </c>
      <c r="P48" s="67">
        <f t="shared" si="3"/>
        <v>322.80945757997216</v>
      </c>
    </row>
    <row r="49" spans="1:16" ht="18" customHeight="1">
      <c r="A49" s="558"/>
      <c r="B49" s="558"/>
      <c r="C49" s="280"/>
      <c r="D49" s="282" t="s">
        <v>295</v>
      </c>
      <c r="E49" s="282" t="s">
        <v>296</v>
      </c>
      <c r="F49" s="45">
        <v>36</v>
      </c>
      <c r="G49" s="51">
        <v>2368</v>
      </c>
      <c r="H49" s="51">
        <v>4043</v>
      </c>
      <c r="I49" s="308">
        <v>4043</v>
      </c>
      <c r="J49" s="321">
        <v>4043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293">
        <v>3587</v>
      </c>
      <c r="O49" s="147">
        <f t="shared" si="2"/>
        <v>88.7212465990601</v>
      </c>
      <c r="P49" s="67">
        <f t="shared" si="3"/>
        <v>170.7347972972973</v>
      </c>
    </row>
    <row r="50" spans="1:16" ht="31.5" customHeight="1">
      <c r="A50" s="558"/>
      <c r="B50" s="558"/>
      <c r="C50" s="280" t="s">
        <v>253</v>
      </c>
      <c r="D50" s="573" t="s">
        <v>297</v>
      </c>
      <c r="E50" s="574"/>
      <c r="F50" s="45">
        <v>37</v>
      </c>
      <c r="G50" s="51">
        <v>450</v>
      </c>
      <c r="H50" s="51">
        <v>802</v>
      </c>
      <c r="I50" s="308">
        <v>802</v>
      </c>
      <c r="J50" s="321">
        <v>802</v>
      </c>
      <c r="K50" s="51" t="e">
        <f>#REF!</f>
        <v>#REF!</v>
      </c>
      <c r="L50" s="51" t="e">
        <f>#REF!</f>
        <v>#REF!</v>
      </c>
      <c r="M50" s="51" t="e">
        <f>#REF!</f>
        <v>#REF!</v>
      </c>
      <c r="N50" s="293">
        <v>730</v>
      </c>
      <c r="O50" s="147">
        <f t="shared" si="2"/>
        <v>91.02244389027432</v>
      </c>
      <c r="P50" s="67">
        <f t="shared" si="3"/>
        <v>178.22222222222223</v>
      </c>
    </row>
    <row r="51" spans="1:16" ht="18.75" customHeight="1">
      <c r="A51" s="558"/>
      <c r="B51" s="558"/>
      <c r="C51" s="280" t="s">
        <v>255</v>
      </c>
      <c r="D51" s="573" t="s">
        <v>298</v>
      </c>
      <c r="E51" s="574"/>
      <c r="F51" s="45">
        <v>38</v>
      </c>
      <c r="G51" s="51">
        <v>20994</v>
      </c>
      <c r="H51" s="51">
        <v>26308</v>
      </c>
      <c r="I51" s="308">
        <v>26308</v>
      </c>
      <c r="J51" s="321">
        <v>26308</v>
      </c>
      <c r="K51" s="51" t="e">
        <f>#REF!</f>
        <v>#REF!</v>
      </c>
      <c r="L51" s="51" t="e">
        <f>#REF!</f>
        <v>#REF!</v>
      </c>
      <c r="M51" s="51" t="e">
        <f>#REF!</f>
        <v>#REF!</v>
      </c>
      <c r="N51" s="293">
        <v>24359</v>
      </c>
      <c r="O51" s="147">
        <f t="shared" si="2"/>
        <v>92.59160711570625</v>
      </c>
      <c r="P51" s="67">
        <f t="shared" si="3"/>
        <v>125.3119939030199</v>
      </c>
    </row>
    <row r="52" spans="1:16" ht="18.75" customHeight="1">
      <c r="A52" s="558"/>
      <c r="B52" s="558"/>
      <c r="C52" s="280" t="s">
        <v>257</v>
      </c>
      <c r="D52" s="573" t="s">
        <v>299</v>
      </c>
      <c r="E52" s="574"/>
      <c r="F52" s="45">
        <v>39</v>
      </c>
      <c r="G52" s="51"/>
      <c r="H52" s="51"/>
      <c r="I52" s="308"/>
      <c r="J52" s="321"/>
      <c r="K52" s="51"/>
      <c r="L52" s="51"/>
      <c r="M52" s="51"/>
      <c r="N52" s="293"/>
      <c r="O52" s="147"/>
      <c r="P52" s="67"/>
    </row>
    <row r="53" spans="1:16" ht="44.25" customHeight="1">
      <c r="A53" s="558"/>
      <c r="B53" s="558"/>
      <c r="C53" s="280" t="s">
        <v>300</v>
      </c>
      <c r="D53" s="575" t="s">
        <v>157</v>
      </c>
      <c r="E53" s="576"/>
      <c r="F53" s="45">
        <v>40</v>
      </c>
      <c r="G53" s="51">
        <f aca="true" t="shared" si="11" ref="G53:N53">SUM(G54+G55+G58)</f>
        <v>11341</v>
      </c>
      <c r="H53" s="51">
        <f>SUM(H54+H55+H58)</f>
        <v>16949</v>
      </c>
      <c r="I53" s="308">
        <f>SUM(I54+I55+I58)</f>
        <v>16949</v>
      </c>
      <c r="J53" s="321">
        <f>SUM(J54+J55+J58)</f>
        <v>16878</v>
      </c>
      <c r="K53" s="51" t="e">
        <f t="shared" si="11"/>
        <v>#REF!</v>
      </c>
      <c r="L53" s="51" t="e">
        <f t="shared" si="11"/>
        <v>#REF!</v>
      </c>
      <c r="M53" s="51" t="e">
        <f t="shared" si="11"/>
        <v>#REF!</v>
      </c>
      <c r="N53" s="293">
        <f t="shared" si="11"/>
        <v>31324</v>
      </c>
      <c r="O53" s="147">
        <f t="shared" si="2"/>
        <v>185.5907097997393</v>
      </c>
      <c r="P53" s="67">
        <f t="shared" si="3"/>
        <v>148.8228551274138</v>
      </c>
    </row>
    <row r="54" spans="1:18" ht="29.25" customHeight="1">
      <c r="A54" s="558"/>
      <c r="B54" s="558"/>
      <c r="C54" s="280" t="s">
        <v>245</v>
      </c>
      <c r="D54" s="575" t="s">
        <v>301</v>
      </c>
      <c r="E54" s="576"/>
      <c r="F54" s="45">
        <v>41</v>
      </c>
      <c r="G54" s="51">
        <v>9325</v>
      </c>
      <c r="H54" s="51">
        <v>13782</v>
      </c>
      <c r="I54" s="308">
        <v>13782</v>
      </c>
      <c r="J54" s="321">
        <v>13782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209">
        <v>28060</v>
      </c>
      <c r="O54" s="147">
        <f t="shared" si="2"/>
        <v>203.59889711217528</v>
      </c>
      <c r="P54" s="67">
        <f t="shared" si="3"/>
        <v>147.79624664879356</v>
      </c>
      <c r="Q54" s="129" t="s">
        <v>396</v>
      </c>
      <c r="R54" s="129"/>
    </row>
    <row r="55" spans="1:20" ht="30.75" customHeight="1">
      <c r="A55" s="558"/>
      <c r="B55" s="558"/>
      <c r="C55" s="280" t="s">
        <v>302</v>
      </c>
      <c r="D55" s="575" t="s">
        <v>160</v>
      </c>
      <c r="E55" s="576"/>
      <c r="F55" s="45">
        <v>42</v>
      </c>
      <c r="G55" s="51">
        <f aca="true" t="shared" si="12" ref="G55:N55">G56+G57</f>
        <v>145</v>
      </c>
      <c r="H55" s="51">
        <f>H56+H57</f>
        <v>302</v>
      </c>
      <c r="I55" s="308">
        <f>I56+I57</f>
        <v>302</v>
      </c>
      <c r="J55" s="321">
        <f>J56+J57</f>
        <v>231</v>
      </c>
      <c r="K55" s="51" t="e">
        <f t="shared" si="12"/>
        <v>#REF!</v>
      </c>
      <c r="L55" s="51" t="e">
        <f t="shared" si="12"/>
        <v>#REF!</v>
      </c>
      <c r="M55" s="51" t="e">
        <f t="shared" si="12"/>
        <v>#REF!</v>
      </c>
      <c r="N55" s="293">
        <f t="shared" si="12"/>
        <v>293</v>
      </c>
      <c r="O55" s="147">
        <f t="shared" si="2"/>
        <v>126.83982683982684</v>
      </c>
      <c r="P55" s="67">
        <f t="shared" si="3"/>
        <v>159.31034482758622</v>
      </c>
      <c r="Q55" s="628"/>
      <c r="R55" s="561"/>
      <c r="S55" s="561"/>
      <c r="T55" s="561"/>
    </row>
    <row r="56" spans="1:16" ht="29.25" customHeight="1">
      <c r="A56" s="558"/>
      <c r="B56" s="558"/>
      <c r="C56" s="280"/>
      <c r="D56" s="284" t="s">
        <v>293</v>
      </c>
      <c r="E56" s="284" t="s">
        <v>303</v>
      </c>
      <c r="F56" s="45">
        <v>43</v>
      </c>
      <c r="G56" s="51">
        <v>111</v>
      </c>
      <c r="H56" s="51">
        <v>271</v>
      </c>
      <c r="I56" s="308">
        <v>271</v>
      </c>
      <c r="J56" s="321">
        <v>200</v>
      </c>
      <c r="K56" s="51" t="e">
        <f>#REF!</f>
        <v>#REF!</v>
      </c>
      <c r="L56" s="51" t="e">
        <f>#REF!</f>
        <v>#REF!</v>
      </c>
      <c r="M56" s="51" t="e">
        <f>#REF!</f>
        <v>#REF!</v>
      </c>
      <c r="N56" s="293">
        <v>252</v>
      </c>
      <c r="O56" s="147">
        <f t="shared" si="2"/>
        <v>126</v>
      </c>
      <c r="P56" s="67">
        <f t="shared" si="3"/>
        <v>180.18018018018017</v>
      </c>
    </row>
    <row r="57" spans="1:16" ht="29.25" customHeight="1">
      <c r="A57" s="558"/>
      <c r="B57" s="558"/>
      <c r="C57" s="280"/>
      <c r="D57" s="284" t="s">
        <v>295</v>
      </c>
      <c r="E57" s="284" t="s">
        <v>304</v>
      </c>
      <c r="F57" s="45">
        <v>44</v>
      </c>
      <c r="G57" s="51">
        <v>34</v>
      </c>
      <c r="H57" s="51">
        <v>31</v>
      </c>
      <c r="I57" s="308">
        <v>31</v>
      </c>
      <c r="J57" s="321">
        <v>31</v>
      </c>
      <c r="K57" s="51" t="e">
        <f>#REF!</f>
        <v>#REF!</v>
      </c>
      <c r="L57" s="51" t="e">
        <f>#REF!</f>
        <v>#REF!</v>
      </c>
      <c r="M57" s="51" t="e">
        <f>#REF!</f>
        <v>#REF!</v>
      </c>
      <c r="N57" s="293">
        <v>41</v>
      </c>
      <c r="O57" s="147">
        <f t="shared" si="2"/>
        <v>132.25806451612902</v>
      </c>
      <c r="P57" s="67">
        <f t="shared" si="3"/>
        <v>91.17647058823529</v>
      </c>
    </row>
    <row r="58" spans="1:16" ht="24" customHeight="1">
      <c r="A58" s="558"/>
      <c r="B58" s="558"/>
      <c r="C58" s="280" t="s">
        <v>253</v>
      </c>
      <c r="D58" s="575" t="s">
        <v>305</v>
      </c>
      <c r="E58" s="576"/>
      <c r="F58" s="45">
        <v>45</v>
      </c>
      <c r="G58" s="51">
        <v>1871</v>
      </c>
      <c r="H58" s="51">
        <v>2865</v>
      </c>
      <c r="I58" s="308">
        <v>2865</v>
      </c>
      <c r="J58" s="321">
        <v>2865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293">
        <v>2971</v>
      </c>
      <c r="O58" s="147">
        <f t="shared" si="2"/>
        <v>103.6998254799302</v>
      </c>
      <c r="P58" s="67">
        <f t="shared" si="3"/>
        <v>153.12667022982362</v>
      </c>
    </row>
    <row r="59" spans="1:16" ht="66" customHeight="1">
      <c r="A59" s="558"/>
      <c r="B59" s="558"/>
      <c r="C59" s="280" t="s">
        <v>306</v>
      </c>
      <c r="D59" s="575" t="s">
        <v>161</v>
      </c>
      <c r="E59" s="576"/>
      <c r="F59" s="45">
        <v>46</v>
      </c>
      <c r="G59" s="67">
        <f aca="true" t="shared" si="13" ref="G59:N59">G60+G61+G63+G70+G75+G76+G80+G81+G82+G91</f>
        <v>27155</v>
      </c>
      <c r="H59" s="51">
        <f t="shared" si="13"/>
        <v>43005</v>
      </c>
      <c r="I59" s="308">
        <f t="shared" si="13"/>
        <v>43005</v>
      </c>
      <c r="J59" s="321">
        <f t="shared" si="13"/>
        <v>41079</v>
      </c>
      <c r="K59" s="51" t="e">
        <f t="shared" si="13"/>
        <v>#REF!</v>
      </c>
      <c r="L59" s="51" t="e">
        <f t="shared" si="13"/>
        <v>#REF!</v>
      </c>
      <c r="M59" s="51" t="e">
        <f t="shared" si="13"/>
        <v>#REF!</v>
      </c>
      <c r="N59" s="293">
        <f t="shared" si="13"/>
        <v>39680</v>
      </c>
      <c r="O59" s="147">
        <f t="shared" si="2"/>
        <v>96.59436695148372</v>
      </c>
      <c r="P59" s="67">
        <f t="shared" si="3"/>
        <v>151.27600810163875</v>
      </c>
    </row>
    <row r="60" spans="1:16" ht="22.5" customHeight="1">
      <c r="A60" s="558"/>
      <c r="B60" s="558"/>
      <c r="C60" s="280" t="s">
        <v>245</v>
      </c>
      <c r="D60" s="575" t="s">
        <v>307</v>
      </c>
      <c r="E60" s="576"/>
      <c r="F60" s="45">
        <v>47</v>
      </c>
      <c r="G60" s="67"/>
      <c r="H60" s="51"/>
      <c r="I60" s="308"/>
      <c r="J60" s="321"/>
      <c r="K60" s="51"/>
      <c r="L60" s="51"/>
      <c r="M60" s="51"/>
      <c r="N60" s="293"/>
      <c r="O60" s="147"/>
      <c r="P60" s="67"/>
    </row>
    <row r="61" spans="1:17" ht="30" customHeight="1">
      <c r="A61" s="558"/>
      <c r="B61" s="558"/>
      <c r="C61" s="280" t="s">
        <v>251</v>
      </c>
      <c r="D61" s="575" t="s">
        <v>308</v>
      </c>
      <c r="E61" s="576"/>
      <c r="F61" s="45">
        <v>48</v>
      </c>
      <c r="G61" s="67">
        <v>319</v>
      </c>
      <c r="H61" s="51">
        <v>2393</v>
      </c>
      <c r="I61" s="308">
        <v>2393</v>
      </c>
      <c r="J61" s="321">
        <v>2000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293">
        <v>2444</v>
      </c>
      <c r="O61" s="147">
        <f t="shared" si="2"/>
        <v>122.2</v>
      </c>
      <c r="P61" s="67">
        <f t="shared" si="3"/>
        <v>626.9592476489028</v>
      </c>
      <c r="Q61" s="275" t="s">
        <v>397</v>
      </c>
    </row>
    <row r="62" spans="1:16" ht="25.5" customHeight="1">
      <c r="A62" s="558"/>
      <c r="B62" s="558"/>
      <c r="C62" s="280"/>
      <c r="D62" s="83" t="s">
        <v>293</v>
      </c>
      <c r="E62" s="83" t="s">
        <v>309</v>
      </c>
      <c r="F62" s="45">
        <v>49</v>
      </c>
      <c r="G62" s="189">
        <v>165</v>
      </c>
      <c r="H62" s="51">
        <v>888</v>
      </c>
      <c r="I62" s="308">
        <v>888</v>
      </c>
      <c r="J62" s="321">
        <v>800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293">
        <v>900</v>
      </c>
      <c r="O62" s="147">
        <f t="shared" si="2"/>
        <v>112.5</v>
      </c>
      <c r="P62" s="67">
        <f t="shared" si="3"/>
        <v>484.8484848484849</v>
      </c>
    </row>
    <row r="63" spans="1:16" ht="28.5" customHeight="1">
      <c r="A63" s="558"/>
      <c r="B63" s="558"/>
      <c r="C63" s="280" t="s">
        <v>253</v>
      </c>
      <c r="D63" s="575" t="s">
        <v>162</v>
      </c>
      <c r="E63" s="576"/>
      <c r="F63" s="45">
        <v>50</v>
      </c>
      <c r="G63" s="67">
        <f aca="true" t="shared" si="14" ref="G63:N63">G64+G66</f>
        <v>247</v>
      </c>
      <c r="H63" s="51">
        <f t="shared" si="14"/>
        <v>474</v>
      </c>
      <c r="I63" s="308">
        <f t="shared" si="14"/>
        <v>474</v>
      </c>
      <c r="J63" s="321">
        <f t="shared" si="14"/>
        <v>474</v>
      </c>
      <c r="K63" s="51" t="e">
        <f t="shared" si="14"/>
        <v>#REF!</v>
      </c>
      <c r="L63" s="51" t="e">
        <f t="shared" si="14"/>
        <v>#REF!</v>
      </c>
      <c r="M63" s="51" t="e">
        <f t="shared" si="14"/>
        <v>#REF!</v>
      </c>
      <c r="N63" s="293">
        <f t="shared" si="14"/>
        <v>509</v>
      </c>
      <c r="O63" s="147">
        <f t="shared" si="2"/>
        <v>107.38396624472574</v>
      </c>
      <c r="P63" s="67">
        <f t="shared" si="3"/>
        <v>191.90283400809716</v>
      </c>
    </row>
    <row r="64" spans="1:16" ht="20.25" customHeight="1">
      <c r="A64" s="558"/>
      <c r="B64" s="558"/>
      <c r="C64" s="280"/>
      <c r="D64" s="83" t="s">
        <v>310</v>
      </c>
      <c r="E64" s="83" t="s">
        <v>311</v>
      </c>
      <c r="F64" s="45">
        <v>51</v>
      </c>
      <c r="G64" s="67">
        <v>52</v>
      </c>
      <c r="H64" s="51">
        <v>206</v>
      </c>
      <c r="I64" s="308">
        <v>206</v>
      </c>
      <c r="J64" s="321">
        <v>206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293">
        <v>219</v>
      </c>
      <c r="O64" s="147">
        <f t="shared" si="2"/>
        <v>106.31067961165049</v>
      </c>
      <c r="P64" s="67">
        <f t="shared" si="3"/>
        <v>396.1538461538462</v>
      </c>
    </row>
    <row r="65" spans="1:16" ht="39.75" customHeight="1">
      <c r="A65" s="558"/>
      <c r="B65" s="558"/>
      <c r="C65" s="280"/>
      <c r="D65" s="83"/>
      <c r="E65" s="285" t="s">
        <v>163</v>
      </c>
      <c r="F65" s="45">
        <v>52</v>
      </c>
      <c r="G65" s="67"/>
      <c r="H65" s="51"/>
      <c r="I65" s="308"/>
      <c r="J65" s="322"/>
      <c r="K65" s="51"/>
      <c r="L65" s="51"/>
      <c r="M65" s="51"/>
      <c r="N65" s="293"/>
      <c r="O65" s="147"/>
      <c r="P65" s="67"/>
    </row>
    <row r="66" spans="1:16" ht="24" customHeight="1">
      <c r="A66" s="558"/>
      <c r="B66" s="558"/>
      <c r="C66" s="280"/>
      <c r="D66" s="83" t="s">
        <v>312</v>
      </c>
      <c r="E66" s="83" t="s">
        <v>313</v>
      </c>
      <c r="F66" s="45">
        <v>53</v>
      </c>
      <c r="G66" s="67">
        <f>G69</f>
        <v>195</v>
      </c>
      <c r="H66" s="51">
        <f>H67+H68+H69</f>
        <v>268</v>
      </c>
      <c r="I66" s="308">
        <f>I67+I68+I69</f>
        <v>268</v>
      </c>
      <c r="J66" s="321">
        <v>268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293">
        <f>N67+N68+N69</f>
        <v>290</v>
      </c>
      <c r="O66" s="147">
        <f t="shared" si="2"/>
        <v>108.2089552238806</v>
      </c>
      <c r="P66" s="67">
        <f t="shared" si="3"/>
        <v>137.43589743589743</v>
      </c>
    </row>
    <row r="67" spans="1:16" ht="55.5" customHeight="1">
      <c r="A67" s="558"/>
      <c r="B67" s="558"/>
      <c r="C67" s="280"/>
      <c r="D67" s="83"/>
      <c r="E67" s="285" t="s">
        <v>164</v>
      </c>
      <c r="F67" s="45">
        <v>54</v>
      </c>
      <c r="G67" s="67"/>
      <c r="H67" s="51"/>
      <c r="I67" s="308"/>
      <c r="J67" s="321"/>
      <c r="K67" s="51"/>
      <c r="L67" s="51"/>
      <c r="M67" s="51"/>
      <c r="N67" s="293"/>
      <c r="O67" s="147"/>
      <c r="P67" s="67"/>
    </row>
    <row r="68" spans="1:16" ht="67.5" customHeight="1">
      <c r="A68" s="558"/>
      <c r="B68" s="558"/>
      <c r="C68" s="280"/>
      <c r="D68" s="83"/>
      <c r="E68" s="285" t="s">
        <v>165</v>
      </c>
      <c r="F68" s="45">
        <v>55</v>
      </c>
      <c r="G68" s="67"/>
      <c r="H68" s="51"/>
      <c r="I68" s="308"/>
      <c r="J68" s="321"/>
      <c r="K68" s="51"/>
      <c r="L68" s="51"/>
      <c r="M68" s="51"/>
      <c r="N68" s="293"/>
      <c r="O68" s="147"/>
      <c r="P68" s="67"/>
    </row>
    <row r="69" spans="1:16" ht="16.5" customHeight="1">
      <c r="A69" s="558"/>
      <c r="B69" s="558"/>
      <c r="C69" s="280"/>
      <c r="D69" s="83"/>
      <c r="E69" s="285" t="s">
        <v>66</v>
      </c>
      <c r="F69" s="45">
        <v>56</v>
      </c>
      <c r="G69" s="67">
        <v>195</v>
      </c>
      <c r="H69" s="51">
        <v>268</v>
      </c>
      <c r="I69" s="308">
        <v>268</v>
      </c>
      <c r="J69" s="321">
        <v>268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293">
        <v>290</v>
      </c>
      <c r="O69" s="147">
        <f t="shared" si="2"/>
        <v>108.2089552238806</v>
      </c>
      <c r="P69" s="67">
        <f t="shared" si="3"/>
        <v>137.43589743589743</v>
      </c>
    </row>
    <row r="70" spans="1:16" ht="40.5" customHeight="1">
      <c r="A70" s="558"/>
      <c r="B70" s="558"/>
      <c r="C70" s="280" t="s">
        <v>255</v>
      </c>
      <c r="D70" s="584" t="s">
        <v>423</v>
      </c>
      <c r="E70" s="584"/>
      <c r="F70" s="45">
        <v>57</v>
      </c>
      <c r="G70" s="67">
        <v>454</v>
      </c>
      <c r="H70" s="51">
        <f aca="true" t="shared" si="15" ref="H70:N70">H71+H72+H74</f>
        <v>600</v>
      </c>
      <c r="I70" s="308">
        <f t="shared" si="15"/>
        <v>600</v>
      </c>
      <c r="J70" s="321">
        <f t="shared" si="15"/>
        <v>600</v>
      </c>
      <c r="K70" s="51" t="e">
        <f t="shared" si="15"/>
        <v>#REF!</v>
      </c>
      <c r="L70" s="51" t="e">
        <f t="shared" si="15"/>
        <v>#REF!</v>
      </c>
      <c r="M70" s="51" t="e">
        <f t="shared" si="15"/>
        <v>#REF!</v>
      </c>
      <c r="N70" s="293">
        <f t="shared" si="15"/>
        <v>600</v>
      </c>
      <c r="O70" s="147">
        <f t="shared" si="2"/>
        <v>100</v>
      </c>
      <c r="P70" s="67">
        <f t="shared" si="3"/>
        <v>132.15859030837004</v>
      </c>
    </row>
    <row r="71" spans="1:16" ht="37.5" customHeight="1">
      <c r="A71" s="558"/>
      <c r="B71" s="558"/>
      <c r="C71" s="280"/>
      <c r="D71" s="282" t="s">
        <v>37</v>
      </c>
      <c r="E71" s="84" t="s">
        <v>393</v>
      </c>
      <c r="F71" s="45">
        <v>58</v>
      </c>
      <c r="G71" s="189">
        <v>130</v>
      </c>
      <c r="H71" s="51">
        <v>240</v>
      </c>
      <c r="I71" s="308">
        <v>240</v>
      </c>
      <c r="J71" s="321">
        <v>240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293">
        <v>240</v>
      </c>
      <c r="O71" s="147">
        <f t="shared" si="2"/>
        <v>100</v>
      </c>
      <c r="P71" s="67">
        <f t="shared" si="3"/>
        <v>184.6153846153846</v>
      </c>
    </row>
    <row r="72" spans="1:16" ht="38.25" customHeight="1">
      <c r="A72" s="558"/>
      <c r="B72" s="558"/>
      <c r="C72" s="280"/>
      <c r="D72" s="282" t="s">
        <v>38</v>
      </c>
      <c r="E72" s="84" t="s">
        <v>426</v>
      </c>
      <c r="F72" s="45">
        <v>60</v>
      </c>
      <c r="G72" s="189"/>
      <c r="H72" s="51">
        <v>350</v>
      </c>
      <c r="I72" s="308">
        <v>350</v>
      </c>
      <c r="J72" s="321">
        <v>350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293">
        <v>350</v>
      </c>
      <c r="O72" s="147">
        <f t="shared" si="2"/>
        <v>100</v>
      </c>
      <c r="P72" s="67" t="e">
        <f t="shared" si="3"/>
        <v>#DIV/0!</v>
      </c>
    </row>
    <row r="73" spans="1:16" ht="24.75" customHeight="1">
      <c r="A73" s="558"/>
      <c r="B73" s="558"/>
      <c r="C73" s="280"/>
      <c r="D73" s="282" t="s">
        <v>39</v>
      </c>
      <c r="E73" s="144" t="s">
        <v>422</v>
      </c>
      <c r="F73" s="45"/>
      <c r="G73" s="189">
        <v>319</v>
      </c>
      <c r="H73" s="51">
        <v>150</v>
      </c>
      <c r="I73" s="308">
        <v>150</v>
      </c>
      <c r="J73" s="321">
        <v>150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293">
        <v>150</v>
      </c>
      <c r="O73" s="147">
        <f t="shared" si="2"/>
        <v>100</v>
      </c>
      <c r="P73" s="67">
        <f t="shared" si="3"/>
        <v>47.02194357366771</v>
      </c>
    </row>
    <row r="74" spans="1:16" ht="36" customHeight="1">
      <c r="A74" s="558"/>
      <c r="B74" s="558"/>
      <c r="C74" s="280"/>
      <c r="D74" s="282" t="s">
        <v>40</v>
      </c>
      <c r="E74" s="84" t="s">
        <v>394</v>
      </c>
      <c r="F74" s="45">
        <v>61</v>
      </c>
      <c r="G74" s="189">
        <v>5</v>
      </c>
      <c r="H74" s="51">
        <v>10</v>
      </c>
      <c r="I74" s="308">
        <v>10</v>
      </c>
      <c r="J74" s="321">
        <v>10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293">
        <v>10</v>
      </c>
      <c r="O74" s="147">
        <f t="shared" si="2"/>
        <v>100</v>
      </c>
      <c r="P74" s="67"/>
    </row>
    <row r="75" spans="1:16" ht="27.75" customHeight="1">
      <c r="A75" s="558"/>
      <c r="B75" s="558"/>
      <c r="C75" s="280" t="s">
        <v>257</v>
      </c>
      <c r="D75" s="573" t="s">
        <v>314</v>
      </c>
      <c r="E75" s="574"/>
      <c r="F75" s="45">
        <v>62</v>
      </c>
      <c r="G75" s="189">
        <v>135</v>
      </c>
      <c r="H75" s="51">
        <v>155</v>
      </c>
      <c r="I75" s="308">
        <v>155</v>
      </c>
      <c r="J75" s="321">
        <v>155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293">
        <v>175</v>
      </c>
      <c r="O75" s="147">
        <f t="shared" si="2"/>
        <v>112.90322580645163</v>
      </c>
      <c r="P75" s="67">
        <f t="shared" si="3"/>
        <v>114.81481481481481</v>
      </c>
    </row>
    <row r="76" spans="1:16" ht="29.25" customHeight="1">
      <c r="A76" s="558"/>
      <c r="B76" s="558"/>
      <c r="C76" s="280" t="s">
        <v>280</v>
      </c>
      <c r="D76" s="573" t="s">
        <v>315</v>
      </c>
      <c r="E76" s="574"/>
      <c r="F76" s="45">
        <v>63</v>
      </c>
      <c r="G76" s="67">
        <v>521</v>
      </c>
      <c r="H76" s="51">
        <v>894</v>
      </c>
      <c r="I76" s="308">
        <v>894</v>
      </c>
      <c r="J76" s="321">
        <v>894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293">
        <v>1326</v>
      </c>
      <c r="O76" s="147">
        <f t="shared" si="2"/>
        <v>148.3221476510067</v>
      </c>
      <c r="P76" s="67">
        <f t="shared" si="3"/>
        <v>171.59309021113245</v>
      </c>
    </row>
    <row r="77" spans="1:16" ht="27" customHeight="1">
      <c r="A77" s="558"/>
      <c r="B77" s="558"/>
      <c r="C77" s="280"/>
      <c r="D77" s="573" t="s">
        <v>166</v>
      </c>
      <c r="E77" s="574"/>
      <c r="F77" s="45">
        <v>64</v>
      </c>
      <c r="G77" s="67">
        <f>SUM(G78:G79)</f>
        <v>162</v>
      </c>
      <c r="H77" s="51">
        <f aca="true" t="shared" si="16" ref="H77:N77">H78+H79</f>
        <v>270</v>
      </c>
      <c r="I77" s="308">
        <f t="shared" si="16"/>
        <v>270</v>
      </c>
      <c r="J77" s="321">
        <f t="shared" si="16"/>
        <v>270</v>
      </c>
      <c r="K77" s="51" t="e">
        <f t="shared" si="16"/>
        <v>#REF!</v>
      </c>
      <c r="L77" s="51" t="e">
        <f t="shared" si="16"/>
        <v>#REF!</v>
      </c>
      <c r="M77" s="51" t="e">
        <f t="shared" si="16"/>
        <v>#REF!</v>
      </c>
      <c r="N77" s="293">
        <f t="shared" si="16"/>
        <v>464</v>
      </c>
      <c r="O77" s="147">
        <f t="shared" si="2"/>
        <v>171.85185185185185</v>
      </c>
      <c r="P77" s="67">
        <f t="shared" si="3"/>
        <v>166.66666666666669</v>
      </c>
    </row>
    <row r="78" spans="1:16" ht="17.25" customHeight="1">
      <c r="A78" s="558"/>
      <c r="B78" s="558"/>
      <c r="C78" s="280"/>
      <c r="D78" s="585" t="s">
        <v>316</v>
      </c>
      <c r="E78" s="586"/>
      <c r="F78" s="45">
        <v>65</v>
      </c>
      <c r="G78" s="189">
        <v>94</v>
      </c>
      <c r="H78" s="51">
        <v>180</v>
      </c>
      <c r="I78" s="308">
        <v>180</v>
      </c>
      <c r="J78" s="321">
        <v>180</v>
      </c>
      <c r="K78" s="51" t="e">
        <f>#REF!</f>
        <v>#REF!</v>
      </c>
      <c r="L78" s="51" t="e">
        <f>#REF!</f>
        <v>#REF!</v>
      </c>
      <c r="M78" s="51" t="e">
        <f>#REF!</f>
        <v>#REF!</v>
      </c>
      <c r="N78" s="293">
        <v>245</v>
      </c>
      <c r="O78" s="147">
        <f t="shared" si="2"/>
        <v>136.11111111111111</v>
      </c>
      <c r="P78" s="67">
        <f t="shared" si="3"/>
        <v>191.48936170212767</v>
      </c>
    </row>
    <row r="79" spans="1:17" ht="18.75" customHeight="1">
      <c r="A79" s="558"/>
      <c r="B79" s="558"/>
      <c r="C79" s="280"/>
      <c r="D79" s="585" t="s">
        <v>317</v>
      </c>
      <c r="E79" s="586"/>
      <c r="F79" s="45">
        <v>66</v>
      </c>
      <c r="G79" s="189">
        <v>68</v>
      </c>
      <c r="H79" s="51">
        <v>90</v>
      </c>
      <c r="I79" s="308">
        <v>90</v>
      </c>
      <c r="J79" s="321">
        <v>90</v>
      </c>
      <c r="K79" s="51" t="e">
        <f>#REF!</f>
        <v>#REF!</v>
      </c>
      <c r="L79" s="51" t="e">
        <f>#REF!</f>
        <v>#REF!</v>
      </c>
      <c r="M79" s="51" t="e">
        <f>#REF!</f>
        <v>#REF!</v>
      </c>
      <c r="N79" s="293">
        <v>219</v>
      </c>
      <c r="O79" s="147">
        <f aca="true" t="shared" si="17" ref="O79:O146">SUM(N79/J79*100)</f>
        <v>243.33333333333331</v>
      </c>
      <c r="P79" s="67">
        <f aca="true" t="shared" si="18" ref="P79:P140">J79/G79*100</f>
        <v>132.35294117647058</v>
      </c>
      <c r="Q79" s="275" t="s">
        <v>376</v>
      </c>
    </row>
    <row r="80" spans="1:16" ht="29.25" customHeight="1">
      <c r="A80" s="558"/>
      <c r="B80" s="558"/>
      <c r="C80" s="280" t="s">
        <v>282</v>
      </c>
      <c r="D80" s="573" t="s">
        <v>318</v>
      </c>
      <c r="E80" s="574"/>
      <c r="F80" s="45">
        <v>67</v>
      </c>
      <c r="G80" s="67">
        <v>2107</v>
      </c>
      <c r="H80" s="51">
        <v>2426</v>
      </c>
      <c r="I80" s="308">
        <v>2426</v>
      </c>
      <c r="J80" s="321">
        <v>2426</v>
      </c>
      <c r="K80" s="51" t="e">
        <f>#REF!</f>
        <v>#REF!</v>
      </c>
      <c r="L80" s="51" t="e">
        <f>#REF!</f>
        <v>#REF!</v>
      </c>
      <c r="M80" s="51" t="e">
        <f>#REF!</f>
        <v>#REF!</v>
      </c>
      <c r="N80" s="293">
        <v>2526</v>
      </c>
      <c r="O80" s="147">
        <f t="shared" si="17"/>
        <v>104.12201154163232</v>
      </c>
      <c r="P80" s="67">
        <f t="shared" si="18"/>
        <v>115.14000949216896</v>
      </c>
    </row>
    <row r="81" spans="1:17" ht="23.25" customHeight="1">
      <c r="A81" s="558"/>
      <c r="B81" s="558"/>
      <c r="C81" s="280" t="s">
        <v>319</v>
      </c>
      <c r="D81" s="573" t="s">
        <v>320</v>
      </c>
      <c r="E81" s="574"/>
      <c r="F81" s="45">
        <v>68</v>
      </c>
      <c r="G81" s="67">
        <v>38</v>
      </c>
      <c r="H81" s="51">
        <v>56</v>
      </c>
      <c r="I81" s="308">
        <v>56</v>
      </c>
      <c r="J81" s="321">
        <v>56</v>
      </c>
      <c r="K81" s="51" t="e">
        <f>#REF!</f>
        <v>#REF!</v>
      </c>
      <c r="L81" s="51" t="e">
        <f>#REF!</f>
        <v>#REF!</v>
      </c>
      <c r="M81" s="51" t="e">
        <f>#REF!</f>
        <v>#REF!</v>
      </c>
      <c r="N81" s="293">
        <v>58</v>
      </c>
      <c r="O81" s="147">
        <f t="shared" si="17"/>
        <v>103.57142857142858</v>
      </c>
      <c r="P81" s="67">
        <f t="shared" si="18"/>
        <v>147.36842105263156</v>
      </c>
      <c r="Q81" s="275" t="s">
        <v>376</v>
      </c>
    </row>
    <row r="82" spans="1:17" ht="27.75" customHeight="1">
      <c r="A82" s="558"/>
      <c r="B82" s="558"/>
      <c r="C82" s="280" t="s">
        <v>321</v>
      </c>
      <c r="D82" s="573" t="s">
        <v>83</v>
      </c>
      <c r="E82" s="574"/>
      <c r="F82" s="45">
        <v>69</v>
      </c>
      <c r="G82" s="67">
        <f>G83+G84+G85+G86+G88+G89+G90</f>
        <v>16619</v>
      </c>
      <c r="H82" s="51">
        <f>H83+H84+H85+H86+H88+H89+H90</f>
        <v>24972</v>
      </c>
      <c r="I82" s="308">
        <f>I83+I84+I85+I86+I88+I89+I90</f>
        <v>24972</v>
      </c>
      <c r="J82" s="321">
        <v>23439</v>
      </c>
      <c r="K82" s="51" t="e">
        <f>K83+K84+K85+K86+K88+K89+K90</f>
        <v>#REF!</v>
      </c>
      <c r="L82" s="51" t="e">
        <f>L83+L84+L85+L86+L88+L89+L90</f>
        <v>#REF!</v>
      </c>
      <c r="M82" s="51" t="e">
        <f>M83+M84+M85+M86+M88+M89+M90</f>
        <v>#REF!</v>
      </c>
      <c r="N82" s="293">
        <f>N83+N84+N85+N86+N88+N89+N90</f>
        <v>19086</v>
      </c>
      <c r="O82" s="147">
        <f t="shared" si="17"/>
        <v>81.42838858313068</v>
      </c>
      <c r="P82" s="67">
        <f t="shared" si="18"/>
        <v>141.03736686924603</v>
      </c>
      <c r="Q82" s="333">
        <f>N82-I82</f>
        <v>-5886</v>
      </c>
    </row>
    <row r="83" spans="1:17" ht="51" customHeight="1">
      <c r="A83" s="558"/>
      <c r="B83" s="558"/>
      <c r="C83" s="280"/>
      <c r="D83" s="282" t="s">
        <v>322</v>
      </c>
      <c r="E83" s="282" t="s">
        <v>169</v>
      </c>
      <c r="F83" s="45">
        <v>70</v>
      </c>
      <c r="G83" s="67">
        <v>15305</v>
      </c>
      <c r="H83" s="51">
        <v>19986</v>
      </c>
      <c r="I83" s="308">
        <v>19986</v>
      </c>
      <c r="J83" s="321">
        <v>19986</v>
      </c>
      <c r="K83" s="51" t="e">
        <f>#REF!</f>
        <v>#REF!</v>
      </c>
      <c r="L83" s="51" t="e">
        <f>#REF!</f>
        <v>#REF!</v>
      </c>
      <c r="M83" s="51" t="e">
        <f>#REF!</f>
        <v>#REF!</v>
      </c>
      <c r="N83" s="293">
        <v>17293</v>
      </c>
      <c r="O83" s="147">
        <f t="shared" si="17"/>
        <v>86.52556789752826</v>
      </c>
      <c r="P83" s="67">
        <f t="shared" si="18"/>
        <v>130.58477621692256</v>
      </c>
      <c r="Q83" s="333"/>
    </row>
    <row r="84" spans="1:16" ht="31.5" customHeight="1">
      <c r="A84" s="558"/>
      <c r="B84" s="558"/>
      <c r="C84" s="280"/>
      <c r="D84" s="282" t="s">
        <v>323</v>
      </c>
      <c r="E84" s="282" t="s">
        <v>41</v>
      </c>
      <c r="F84" s="45">
        <v>71</v>
      </c>
      <c r="G84" s="67">
        <v>705</v>
      </c>
      <c r="H84" s="51">
        <v>2531</v>
      </c>
      <c r="I84" s="308">
        <v>2531</v>
      </c>
      <c r="J84" s="321">
        <v>2531</v>
      </c>
      <c r="K84" s="51" t="e">
        <f>#REF!</f>
        <v>#REF!</v>
      </c>
      <c r="L84" s="51" t="e">
        <f>#REF!</f>
        <v>#REF!</v>
      </c>
      <c r="M84" s="51" t="e">
        <f>#REF!</f>
        <v>#REF!</v>
      </c>
      <c r="N84" s="293">
        <v>837</v>
      </c>
      <c r="O84" s="147">
        <f t="shared" si="17"/>
        <v>33.06993283287238</v>
      </c>
      <c r="P84" s="67">
        <f t="shared" si="18"/>
        <v>359.0070921985816</v>
      </c>
    </row>
    <row r="85" spans="1:16" ht="28.5" customHeight="1">
      <c r="A85" s="558"/>
      <c r="B85" s="558"/>
      <c r="C85" s="280"/>
      <c r="D85" s="282" t="s">
        <v>324</v>
      </c>
      <c r="E85" s="282" t="s">
        <v>325</v>
      </c>
      <c r="F85" s="45">
        <v>72</v>
      </c>
      <c r="G85" s="67">
        <v>316</v>
      </c>
      <c r="H85" s="51">
        <v>402</v>
      </c>
      <c r="I85" s="308">
        <v>402</v>
      </c>
      <c r="J85" s="321">
        <v>400</v>
      </c>
      <c r="K85" s="51" t="e">
        <f>#REF!</f>
        <v>#REF!</v>
      </c>
      <c r="L85" s="51" t="e">
        <f>#REF!</f>
        <v>#REF!</v>
      </c>
      <c r="M85" s="51" t="e">
        <f>#REF!</f>
        <v>#REF!</v>
      </c>
      <c r="N85" s="293">
        <v>600</v>
      </c>
      <c r="O85" s="147">
        <f t="shared" si="17"/>
        <v>150</v>
      </c>
      <c r="P85" s="67">
        <f t="shared" si="18"/>
        <v>126.58227848101266</v>
      </c>
    </row>
    <row r="86" spans="1:17" ht="42.75" customHeight="1">
      <c r="A86" s="558"/>
      <c r="B86" s="558"/>
      <c r="C86" s="280"/>
      <c r="D86" s="282" t="s">
        <v>326</v>
      </c>
      <c r="E86" s="112" t="s">
        <v>377</v>
      </c>
      <c r="F86" s="45">
        <v>73</v>
      </c>
      <c r="G86" s="67">
        <v>278</v>
      </c>
      <c r="H86" s="51">
        <v>2031</v>
      </c>
      <c r="I86" s="308">
        <v>2031</v>
      </c>
      <c r="J86" s="321">
        <v>2000</v>
      </c>
      <c r="K86" s="51" t="e">
        <f>#REF!</f>
        <v>#REF!</v>
      </c>
      <c r="L86" s="51" t="e">
        <f>#REF!</f>
        <v>#REF!</v>
      </c>
      <c r="M86" s="51" t="e">
        <f>#REF!</f>
        <v>#REF!</v>
      </c>
      <c r="N86" s="293">
        <v>334</v>
      </c>
      <c r="O86" s="147">
        <f t="shared" si="17"/>
        <v>16.7</v>
      </c>
      <c r="P86" s="67">
        <f t="shared" si="18"/>
        <v>719.4244604316547</v>
      </c>
      <c r="Q86" s="333"/>
    </row>
    <row r="87" spans="1:16" ht="25.5" customHeight="1">
      <c r="A87" s="558"/>
      <c r="B87" s="558"/>
      <c r="C87" s="280"/>
      <c r="D87" s="282"/>
      <c r="E87" s="282" t="s">
        <v>168</v>
      </c>
      <c r="F87" s="45">
        <v>74</v>
      </c>
      <c r="G87" s="67"/>
      <c r="H87" s="51"/>
      <c r="I87" s="308"/>
      <c r="J87" s="322"/>
      <c r="K87" s="51"/>
      <c r="L87" s="51"/>
      <c r="M87" s="51"/>
      <c r="N87" s="293"/>
      <c r="O87" s="147"/>
      <c r="P87" s="67"/>
    </row>
    <row r="88" spans="1:16" ht="25.5" customHeight="1">
      <c r="A88" s="558"/>
      <c r="B88" s="558"/>
      <c r="C88" s="280"/>
      <c r="D88" s="282" t="s">
        <v>327</v>
      </c>
      <c r="E88" s="282" t="s">
        <v>328</v>
      </c>
      <c r="F88" s="45">
        <v>75</v>
      </c>
      <c r="G88" s="67"/>
      <c r="H88" s="51"/>
      <c r="I88" s="308"/>
      <c r="J88" s="322"/>
      <c r="K88" s="51"/>
      <c r="L88" s="51"/>
      <c r="M88" s="51"/>
      <c r="N88" s="293"/>
      <c r="O88" s="147"/>
      <c r="P88" s="67"/>
    </row>
    <row r="89" spans="1:19" ht="51" customHeight="1">
      <c r="A89" s="558"/>
      <c r="B89" s="558"/>
      <c r="C89" s="280"/>
      <c r="D89" s="282" t="s">
        <v>329</v>
      </c>
      <c r="E89" s="282" t="s">
        <v>167</v>
      </c>
      <c r="F89" s="45">
        <v>76</v>
      </c>
      <c r="G89" s="67"/>
      <c r="H89" s="51"/>
      <c r="I89" s="308"/>
      <c r="J89" s="322"/>
      <c r="K89" s="51"/>
      <c r="L89" s="51"/>
      <c r="M89" s="51"/>
      <c r="N89" s="293"/>
      <c r="O89" s="147"/>
      <c r="P89" s="67"/>
      <c r="S89" s="49" t="s">
        <v>392</v>
      </c>
    </row>
    <row r="90" spans="1:16" ht="28.5" customHeight="1">
      <c r="A90" s="558"/>
      <c r="B90" s="558"/>
      <c r="C90" s="280"/>
      <c r="D90" s="282" t="s">
        <v>0</v>
      </c>
      <c r="E90" s="282" t="s">
        <v>1</v>
      </c>
      <c r="F90" s="45">
        <v>77</v>
      </c>
      <c r="G90" s="67">
        <v>15</v>
      </c>
      <c r="H90" s="51">
        <v>22</v>
      </c>
      <c r="I90" s="308">
        <v>22</v>
      </c>
      <c r="J90" s="321">
        <v>22</v>
      </c>
      <c r="K90" s="51" t="e">
        <f>#REF!</f>
        <v>#REF!</v>
      </c>
      <c r="L90" s="51" t="e">
        <f>#REF!</f>
        <v>#REF!</v>
      </c>
      <c r="M90" s="51" t="e">
        <f>#REF!</f>
        <v>#REF!</v>
      </c>
      <c r="N90" s="293">
        <v>22</v>
      </c>
      <c r="O90" s="147">
        <f t="shared" si="17"/>
        <v>100</v>
      </c>
      <c r="P90" s="67">
        <f t="shared" si="18"/>
        <v>146.66666666666666</v>
      </c>
    </row>
    <row r="91" spans="1:17" ht="18" customHeight="1">
      <c r="A91" s="558"/>
      <c r="B91" s="558"/>
      <c r="C91" s="280" t="s">
        <v>2</v>
      </c>
      <c r="D91" s="573" t="s">
        <v>258</v>
      </c>
      <c r="E91" s="574"/>
      <c r="F91" s="45">
        <v>78</v>
      </c>
      <c r="G91" s="67">
        <v>6715</v>
      </c>
      <c r="H91" s="51">
        <v>11035</v>
      </c>
      <c r="I91" s="308">
        <v>11035</v>
      </c>
      <c r="J91" s="321">
        <v>11035</v>
      </c>
      <c r="K91" s="51" t="e">
        <f>#REF!</f>
        <v>#REF!</v>
      </c>
      <c r="L91" s="51" t="e">
        <f>#REF!</f>
        <v>#REF!</v>
      </c>
      <c r="M91" s="51" t="e">
        <f>#REF!</f>
        <v>#REF!</v>
      </c>
      <c r="N91" s="293">
        <v>12956</v>
      </c>
      <c r="O91" s="147">
        <f t="shared" si="17"/>
        <v>117.40824648844585</v>
      </c>
      <c r="P91" s="67">
        <f t="shared" si="18"/>
        <v>164.33358153387937</v>
      </c>
      <c r="Q91" s="334"/>
    </row>
    <row r="92" spans="1:17" ht="51" customHeight="1">
      <c r="A92" s="558"/>
      <c r="B92" s="558"/>
      <c r="C92" s="575" t="s">
        <v>170</v>
      </c>
      <c r="D92" s="587"/>
      <c r="E92" s="576"/>
      <c r="F92" s="45">
        <v>79</v>
      </c>
      <c r="G92" s="67">
        <f aca="true" t="shared" si="19" ref="G92:N92">SUM(G93:G98)</f>
        <v>11377</v>
      </c>
      <c r="H92" s="51">
        <f t="shared" si="19"/>
        <v>12049</v>
      </c>
      <c r="I92" s="308">
        <f t="shared" si="19"/>
        <v>12049</v>
      </c>
      <c r="J92" s="321">
        <f t="shared" si="19"/>
        <v>12049</v>
      </c>
      <c r="K92" s="51" t="e">
        <f t="shared" si="19"/>
        <v>#REF!</v>
      </c>
      <c r="L92" s="51" t="e">
        <f t="shared" si="19"/>
        <v>#REF!</v>
      </c>
      <c r="M92" s="51" t="e">
        <f t="shared" si="19"/>
        <v>#REF!</v>
      </c>
      <c r="N92" s="293">
        <f t="shared" si="19"/>
        <v>8130</v>
      </c>
      <c r="O92" s="147">
        <f t="shared" si="17"/>
        <v>67.47447920989293</v>
      </c>
      <c r="P92" s="67">
        <f t="shared" si="18"/>
        <v>105.90665377516042</v>
      </c>
      <c r="Q92" s="333">
        <f>N92-I92</f>
        <v>-3919</v>
      </c>
    </row>
    <row r="93" spans="1:16" ht="31.5" customHeight="1">
      <c r="A93" s="558"/>
      <c r="B93" s="558"/>
      <c r="C93" s="81" t="s">
        <v>245</v>
      </c>
      <c r="D93" s="588" t="s">
        <v>3</v>
      </c>
      <c r="E93" s="589"/>
      <c r="F93" s="45">
        <v>80</v>
      </c>
      <c r="G93" s="67"/>
      <c r="H93" s="51"/>
      <c r="I93" s="308"/>
      <c r="J93" s="321"/>
      <c r="K93" s="51"/>
      <c r="L93" s="51"/>
      <c r="M93" s="51"/>
      <c r="N93" s="293"/>
      <c r="O93" s="147"/>
      <c r="P93" s="67"/>
    </row>
    <row r="94" spans="1:16" ht="34.5" customHeight="1">
      <c r="A94" s="558"/>
      <c r="B94" s="558"/>
      <c r="C94" s="81" t="s">
        <v>251</v>
      </c>
      <c r="D94" s="573" t="s">
        <v>4</v>
      </c>
      <c r="E94" s="574"/>
      <c r="F94" s="45">
        <v>81</v>
      </c>
      <c r="G94" s="67">
        <v>4596</v>
      </c>
      <c r="H94" s="51">
        <v>5000</v>
      </c>
      <c r="I94" s="308">
        <v>5000</v>
      </c>
      <c r="J94" s="321">
        <v>5000</v>
      </c>
      <c r="K94" s="51" t="e">
        <f>#REF!</f>
        <v>#REF!</v>
      </c>
      <c r="L94" s="51" t="e">
        <f>#REF!</f>
        <v>#REF!</v>
      </c>
      <c r="M94" s="51" t="e">
        <f>#REF!</f>
        <v>#REF!</v>
      </c>
      <c r="N94" s="293">
        <v>5000</v>
      </c>
      <c r="O94" s="147">
        <f t="shared" si="17"/>
        <v>100</v>
      </c>
      <c r="P94" s="67">
        <f t="shared" si="18"/>
        <v>108.79025239338556</v>
      </c>
    </row>
    <row r="95" spans="1:16" ht="15" customHeight="1">
      <c r="A95" s="558"/>
      <c r="B95" s="558"/>
      <c r="C95" s="280" t="s">
        <v>253</v>
      </c>
      <c r="D95" s="573" t="s">
        <v>5</v>
      </c>
      <c r="E95" s="574"/>
      <c r="F95" s="45">
        <v>82</v>
      </c>
      <c r="G95" s="67"/>
      <c r="H95" s="51"/>
      <c r="I95" s="308"/>
      <c r="J95" s="321"/>
      <c r="K95" s="51"/>
      <c r="L95" s="51"/>
      <c r="M95" s="51"/>
      <c r="N95" s="293"/>
      <c r="O95" s="147"/>
      <c r="P95" s="67"/>
    </row>
    <row r="96" spans="1:16" ht="15" customHeight="1">
      <c r="A96" s="558"/>
      <c r="B96" s="558"/>
      <c r="C96" s="280" t="s">
        <v>255</v>
      </c>
      <c r="D96" s="573" t="s">
        <v>6</v>
      </c>
      <c r="E96" s="574"/>
      <c r="F96" s="45">
        <v>83</v>
      </c>
      <c r="G96" s="67"/>
      <c r="H96" s="51"/>
      <c r="I96" s="308"/>
      <c r="J96" s="321"/>
      <c r="K96" s="51"/>
      <c r="L96" s="51"/>
      <c r="M96" s="51"/>
      <c r="N96" s="293"/>
      <c r="O96" s="147"/>
      <c r="P96" s="67"/>
    </row>
    <row r="97" spans="1:16" ht="15" customHeight="1">
      <c r="A97" s="558"/>
      <c r="B97" s="558"/>
      <c r="C97" s="280" t="s">
        <v>257</v>
      </c>
      <c r="D97" s="573" t="s">
        <v>7</v>
      </c>
      <c r="E97" s="574"/>
      <c r="F97" s="45">
        <v>84</v>
      </c>
      <c r="G97" s="67">
        <v>1</v>
      </c>
      <c r="H97" s="51">
        <v>1</v>
      </c>
      <c r="I97" s="308">
        <v>1</v>
      </c>
      <c r="J97" s="321">
        <v>1</v>
      </c>
      <c r="K97" s="51" t="e">
        <f>#REF!</f>
        <v>#REF!</v>
      </c>
      <c r="L97" s="51" t="e">
        <f>#REF!</f>
        <v>#REF!</v>
      </c>
      <c r="M97" s="51" t="e">
        <f>#REF!</f>
        <v>#REF!</v>
      </c>
      <c r="N97" s="293">
        <v>1</v>
      </c>
      <c r="O97" s="147">
        <f t="shared" si="17"/>
        <v>100</v>
      </c>
      <c r="P97" s="67">
        <f t="shared" si="18"/>
        <v>100</v>
      </c>
    </row>
    <row r="98" spans="1:16" ht="28.5" customHeight="1">
      <c r="A98" s="558"/>
      <c r="B98" s="558"/>
      <c r="C98" s="280" t="s">
        <v>280</v>
      </c>
      <c r="D98" s="573" t="s">
        <v>443</v>
      </c>
      <c r="E98" s="574"/>
      <c r="F98" s="45">
        <v>85</v>
      </c>
      <c r="G98" s="67">
        <v>6780</v>
      </c>
      <c r="H98" s="51">
        <v>7048</v>
      </c>
      <c r="I98" s="308">
        <v>7048</v>
      </c>
      <c r="J98" s="321">
        <v>7048</v>
      </c>
      <c r="K98" s="51" t="e">
        <f>#REF!+#REF!</f>
        <v>#REF!</v>
      </c>
      <c r="L98" s="51" t="e">
        <f>#REF!+#REF!</f>
        <v>#REF!</v>
      </c>
      <c r="M98" s="51" t="e">
        <f>#REF!+#REF!</f>
        <v>#REF!</v>
      </c>
      <c r="N98" s="293">
        <v>3129</v>
      </c>
      <c r="O98" s="147">
        <f t="shared" si="17"/>
        <v>44.395573212258796</v>
      </c>
      <c r="P98" s="67">
        <f t="shared" si="18"/>
        <v>103.952802359882</v>
      </c>
    </row>
    <row r="99" spans="1:16" ht="33.75" customHeight="1">
      <c r="A99" s="558"/>
      <c r="B99" s="558"/>
      <c r="C99" s="575" t="s">
        <v>173</v>
      </c>
      <c r="D99" s="587"/>
      <c r="E99" s="576"/>
      <c r="F99" s="45">
        <v>86</v>
      </c>
      <c r="G99" s="67">
        <f aca="true" t="shared" si="20" ref="G99:N99">SUM(G101+G105+G113+G117+G126)</f>
        <v>62921</v>
      </c>
      <c r="H99" s="51">
        <f t="shared" si="20"/>
        <v>78877</v>
      </c>
      <c r="I99" s="308">
        <f t="shared" si="20"/>
        <v>78877</v>
      </c>
      <c r="J99" s="308">
        <f t="shared" si="20"/>
        <v>74333</v>
      </c>
      <c r="K99" s="51" t="e">
        <f t="shared" si="20"/>
        <v>#REF!</v>
      </c>
      <c r="L99" s="51" t="e">
        <f t="shared" si="20"/>
        <v>#REF!</v>
      </c>
      <c r="M99" s="51" t="e">
        <f t="shared" si="20"/>
        <v>#REF!</v>
      </c>
      <c r="N99" s="293">
        <f t="shared" si="20"/>
        <v>77434</v>
      </c>
      <c r="O99" s="147">
        <f t="shared" si="17"/>
        <v>104.17176758640174</v>
      </c>
      <c r="P99" s="67">
        <f t="shared" si="18"/>
        <v>118.13702897283895</v>
      </c>
    </row>
    <row r="100" spans="1:16" ht="33.75" customHeight="1">
      <c r="A100" s="558"/>
      <c r="B100" s="558"/>
      <c r="C100" s="280" t="s">
        <v>126</v>
      </c>
      <c r="D100" s="575" t="s">
        <v>175</v>
      </c>
      <c r="E100" s="576"/>
      <c r="F100" s="45">
        <v>87</v>
      </c>
      <c r="G100" s="67">
        <f aca="true" t="shared" si="21" ref="G100:N100">G101+G105</f>
        <v>50983</v>
      </c>
      <c r="H100" s="51">
        <f t="shared" si="21"/>
        <v>59904</v>
      </c>
      <c r="I100" s="308">
        <f t="shared" si="21"/>
        <v>59904</v>
      </c>
      <c r="J100" s="308">
        <f t="shared" si="21"/>
        <v>59649</v>
      </c>
      <c r="K100" s="51" t="e">
        <f t="shared" si="21"/>
        <v>#REF!</v>
      </c>
      <c r="L100" s="51" t="e">
        <f t="shared" si="21"/>
        <v>#REF!</v>
      </c>
      <c r="M100" s="51" t="e">
        <f t="shared" si="21"/>
        <v>#REF!</v>
      </c>
      <c r="N100" s="293">
        <f t="shared" si="21"/>
        <v>62259</v>
      </c>
      <c r="O100" s="147">
        <f t="shared" si="17"/>
        <v>104.37559724387668</v>
      </c>
      <c r="P100" s="67">
        <f t="shared" si="18"/>
        <v>116.99782280367965</v>
      </c>
    </row>
    <row r="101" spans="1:16" ht="28.5" customHeight="1">
      <c r="A101" s="558"/>
      <c r="B101" s="558"/>
      <c r="C101" s="81" t="s">
        <v>219</v>
      </c>
      <c r="D101" s="573" t="s">
        <v>174</v>
      </c>
      <c r="E101" s="574"/>
      <c r="F101" s="45">
        <v>88</v>
      </c>
      <c r="G101" s="67">
        <f aca="true" t="shared" si="22" ref="G101:N101">SUM(G102:G104)</f>
        <v>45225</v>
      </c>
      <c r="H101" s="67">
        <f t="shared" si="22"/>
        <v>49460</v>
      </c>
      <c r="I101" s="309">
        <f t="shared" si="22"/>
        <v>49460</v>
      </c>
      <c r="J101" s="323">
        <f t="shared" si="22"/>
        <v>49460</v>
      </c>
      <c r="K101" s="51" t="e">
        <f t="shared" si="22"/>
        <v>#REF!</v>
      </c>
      <c r="L101" s="51" t="e">
        <f t="shared" si="22"/>
        <v>#REF!</v>
      </c>
      <c r="M101" s="51" t="e">
        <f t="shared" si="22"/>
        <v>#REF!</v>
      </c>
      <c r="N101" s="294">
        <f t="shared" si="22"/>
        <v>50598</v>
      </c>
      <c r="O101" s="148">
        <f t="shared" si="17"/>
        <v>102.30084917104732</v>
      </c>
      <c r="P101" s="67">
        <f t="shared" si="18"/>
        <v>109.36428966279712</v>
      </c>
    </row>
    <row r="102" spans="1:18" ht="18" customHeight="1">
      <c r="A102" s="558"/>
      <c r="B102" s="558"/>
      <c r="C102" s="555"/>
      <c r="D102" s="573" t="s">
        <v>8</v>
      </c>
      <c r="E102" s="574"/>
      <c r="F102" s="45">
        <v>89</v>
      </c>
      <c r="G102" s="67">
        <v>32051</v>
      </c>
      <c r="H102" s="51">
        <v>33950</v>
      </c>
      <c r="I102" s="308">
        <v>33950</v>
      </c>
      <c r="J102" s="321">
        <v>33950</v>
      </c>
      <c r="K102" s="51" t="e">
        <f>#REF!</f>
        <v>#REF!</v>
      </c>
      <c r="L102" s="51" t="e">
        <f>#REF!</f>
        <v>#REF!</v>
      </c>
      <c r="M102" s="51" t="e">
        <f>#REF!</f>
        <v>#REF!</v>
      </c>
      <c r="N102" s="293">
        <v>36300</v>
      </c>
      <c r="O102" s="147">
        <f t="shared" si="17"/>
        <v>106.9219440353461</v>
      </c>
      <c r="P102" s="67">
        <f t="shared" si="18"/>
        <v>105.92493213940281</v>
      </c>
      <c r="Q102" s="135">
        <f>N102/N101*100</f>
        <v>71.74196608561603</v>
      </c>
      <c r="R102" s="49" t="s">
        <v>400</v>
      </c>
    </row>
    <row r="103" spans="1:17" ht="39" customHeight="1">
      <c r="A103" s="558"/>
      <c r="B103" s="558"/>
      <c r="C103" s="556"/>
      <c r="D103" s="573" t="s">
        <v>9</v>
      </c>
      <c r="E103" s="574"/>
      <c r="F103" s="45">
        <v>90</v>
      </c>
      <c r="G103" s="67">
        <v>7375</v>
      </c>
      <c r="H103" s="51">
        <v>8260</v>
      </c>
      <c r="I103" s="308">
        <v>8260</v>
      </c>
      <c r="J103" s="321">
        <v>8260</v>
      </c>
      <c r="K103" s="51" t="e">
        <f>#REF!</f>
        <v>#REF!</v>
      </c>
      <c r="L103" s="51" t="e">
        <f>#REF!</f>
        <v>#REF!</v>
      </c>
      <c r="M103" s="51" t="e">
        <f>#REF!</f>
        <v>#REF!</v>
      </c>
      <c r="N103" s="293">
        <v>9148</v>
      </c>
      <c r="O103" s="147">
        <f t="shared" si="17"/>
        <v>110.75060532687651</v>
      </c>
      <c r="P103" s="67">
        <f t="shared" si="18"/>
        <v>112.00000000000001</v>
      </c>
      <c r="Q103" s="135">
        <f>N103/N102*100</f>
        <v>25.20110192837465</v>
      </c>
    </row>
    <row r="104" spans="1:17" ht="18.75" customHeight="1">
      <c r="A104" s="558"/>
      <c r="B104" s="558"/>
      <c r="C104" s="557"/>
      <c r="D104" s="573" t="s">
        <v>10</v>
      </c>
      <c r="E104" s="574"/>
      <c r="F104" s="45">
        <v>91</v>
      </c>
      <c r="G104" s="67">
        <v>5799</v>
      </c>
      <c r="H104" s="51">
        <v>7250</v>
      </c>
      <c r="I104" s="308">
        <v>7250</v>
      </c>
      <c r="J104" s="321">
        <v>7250</v>
      </c>
      <c r="K104" s="51" t="e">
        <f>#REF!</f>
        <v>#REF!</v>
      </c>
      <c r="L104" s="51" t="e">
        <f>#REF!</f>
        <v>#REF!</v>
      </c>
      <c r="M104" s="51" t="e">
        <f>#REF!</f>
        <v>#REF!</v>
      </c>
      <c r="N104" s="293">
        <v>5150</v>
      </c>
      <c r="O104" s="147">
        <f t="shared" si="17"/>
        <v>71.03448275862068</v>
      </c>
      <c r="P104" s="67">
        <f t="shared" si="18"/>
        <v>125.02155544059322</v>
      </c>
      <c r="Q104" s="135">
        <f>N104/N103*100</f>
        <v>56.29645824223874</v>
      </c>
    </row>
    <row r="105" spans="1:16" ht="30.75" customHeight="1">
      <c r="A105" s="558"/>
      <c r="B105" s="558"/>
      <c r="C105" s="280" t="s">
        <v>221</v>
      </c>
      <c r="D105" s="573" t="s">
        <v>176</v>
      </c>
      <c r="E105" s="574"/>
      <c r="F105" s="45">
        <v>92</v>
      </c>
      <c r="G105" s="67">
        <f aca="true" t="shared" si="23" ref="G105:N105">G106+G109+G110+G111+G112</f>
        <v>5758</v>
      </c>
      <c r="H105" s="51">
        <f t="shared" si="23"/>
        <v>10444</v>
      </c>
      <c r="I105" s="308">
        <f t="shared" si="23"/>
        <v>10444</v>
      </c>
      <c r="J105" s="321">
        <f t="shared" si="23"/>
        <v>10189</v>
      </c>
      <c r="K105" s="51" t="e">
        <f t="shared" si="23"/>
        <v>#REF!</v>
      </c>
      <c r="L105" s="51" t="e">
        <f t="shared" si="23"/>
        <v>#REF!</v>
      </c>
      <c r="M105" s="51" t="e">
        <f t="shared" si="23"/>
        <v>#REF!</v>
      </c>
      <c r="N105" s="293">
        <f t="shared" si="23"/>
        <v>11661</v>
      </c>
      <c r="O105" s="147">
        <f t="shared" si="17"/>
        <v>114.4469525959368</v>
      </c>
      <c r="P105" s="67">
        <f t="shared" si="18"/>
        <v>176.9538034039597</v>
      </c>
    </row>
    <row r="106" spans="1:16" ht="52.5" customHeight="1">
      <c r="A106" s="558"/>
      <c r="B106" s="558"/>
      <c r="C106" s="280"/>
      <c r="D106" s="573" t="s">
        <v>395</v>
      </c>
      <c r="E106" s="574"/>
      <c r="F106" s="45">
        <v>93</v>
      </c>
      <c r="G106" s="67">
        <v>892</v>
      </c>
      <c r="H106" s="51">
        <v>2473</v>
      </c>
      <c r="I106" s="308">
        <v>2473</v>
      </c>
      <c r="J106" s="321">
        <v>2473</v>
      </c>
      <c r="K106" s="51" t="e">
        <f>#REF!</f>
        <v>#REF!</v>
      </c>
      <c r="L106" s="51" t="e">
        <f>#REF!</f>
        <v>#REF!</v>
      </c>
      <c r="M106" s="51" t="e">
        <f>#REF!</f>
        <v>#REF!</v>
      </c>
      <c r="N106" s="293">
        <v>2529</v>
      </c>
      <c r="O106" s="147">
        <f t="shared" si="17"/>
        <v>102.26445612616256</v>
      </c>
      <c r="P106" s="67">
        <f t="shared" si="18"/>
        <v>277.2421524663677</v>
      </c>
    </row>
    <row r="107" spans="1:16" ht="29.25" customHeight="1">
      <c r="A107" s="558"/>
      <c r="B107" s="558"/>
      <c r="C107" s="280"/>
      <c r="D107" s="282"/>
      <c r="E107" s="282" t="s">
        <v>417</v>
      </c>
      <c r="F107" s="45">
        <v>94</v>
      </c>
      <c r="G107" s="67"/>
      <c r="H107" s="51"/>
      <c r="I107" s="308"/>
      <c r="J107" s="321"/>
      <c r="K107" s="51"/>
      <c r="L107" s="51"/>
      <c r="M107" s="51"/>
      <c r="N107" s="293"/>
      <c r="O107" s="147"/>
      <c r="P107" s="67"/>
    </row>
    <row r="108" spans="1:16" ht="45.75" customHeight="1">
      <c r="A108" s="558"/>
      <c r="B108" s="558"/>
      <c r="C108" s="280"/>
      <c r="D108" s="282"/>
      <c r="E108" s="282" t="s">
        <v>418</v>
      </c>
      <c r="F108" s="45">
        <v>95</v>
      </c>
      <c r="G108" s="67"/>
      <c r="H108" s="51"/>
      <c r="I108" s="308"/>
      <c r="J108" s="321"/>
      <c r="K108" s="51"/>
      <c r="L108" s="51"/>
      <c r="M108" s="51"/>
      <c r="N108" s="293"/>
      <c r="O108" s="147"/>
      <c r="P108" s="67"/>
    </row>
    <row r="109" spans="1:17" ht="21.75" customHeight="1">
      <c r="A109" s="558"/>
      <c r="B109" s="558"/>
      <c r="C109" s="283"/>
      <c r="D109" s="573" t="s">
        <v>11</v>
      </c>
      <c r="E109" s="574"/>
      <c r="F109" s="45">
        <v>96</v>
      </c>
      <c r="G109" s="67">
        <v>1427</v>
      </c>
      <c r="H109" s="51">
        <v>1722</v>
      </c>
      <c r="I109" s="209">
        <v>1722</v>
      </c>
      <c r="J109" s="209">
        <v>1722</v>
      </c>
      <c r="K109" s="209" t="e">
        <f>#REF!</f>
        <v>#REF!</v>
      </c>
      <c r="L109" s="209" t="e">
        <f>#REF!</f>
        <v>#REF!</v>
      </c>
      <c r="M109" s="209" t="e">
        <f>#REF!</f>
        <v>#REF!</v>
      </c>
      <c r="N109" s="209">
        <v>2730</v>
      </c>
      <c r="O109" s="147">
        <f t="shared" si="17"/>
        <v>158.53658536585365</v>
      </c>
      <c r="P109" s="67">
        <f t="shared" si="18"/>
        <v>120.67274001401542</v>
      </c>
      <c r="Q109" s="275" t="s">
        <v>439</v>
      </c>
    </row>
    <row r="110" spans="1:16" ht="19.5" customHeight="1">
      <c r="A110" s="558"/>
      <c r="B110" s="558"/>
      <c r="C110" s="283"/>
      <c r="D110" s="573" t="s">
        <v>12</v>
      </c>
      <c r="E110" s="574"/>
      <c r="F110" s="45">
        <v>97</v>
      </c>
      <c r="G110" s="67">
        <v>0</v>
      </c>
      <c r="H110" s="51">
        <v>1400</v>
      </c>
      <c r="I110" s="308">
        <v>1400</v>
      </c>
      <c r="J110" s="321">
        <v>1400</v>
      </c>
      <c r="K110" s="51" t="e">
        <f>#REF!</f>
        <v>#REF!</v>
      </c>
      <c r="L110" s="51" t="e">
        <f>#REF!</f>
        <v>#REF!</v>
      </c>
      <c r="M110" s="51" t="e">
        <f>#REF!</f>
        <v>#REF!</v>
      </c>
      <c r="N110" s="293">
        <v>1400</v>
      </c>
      <c r="O110" s="147">
        <f>SUM(N110/J110*100)</f>
        <v>100</v>
      </c>
      <c r="P110" s="67"/>
    </row>
    <row r="111" spans="1:16" ht="32.25" customHeight="1">
      <c r="A111" s="558"/>
      <c r="B111" s="558"/>
      <c r="C111" s="283"/>
      <c r="D111" s="573" t="s">
        <v>13</v>
      </c>
      <c r="E111" s="574"/>
      <c r="F111" s="45">
        <v>98</v>
      </c>
      <c r="G111" s="67">
        <v>2289</v>
      </c>
      <c r="H111" s="51">
        <v>2923</v>
      </c>
      <c r="I111" s="308">
        <v>2923</v>
      </c>
      <c r="J111" s="321">
        <v>2668</v>
      </c>
      <c r="K111" s="51" t="e">
        <f>#REF!</f>
        <v>#REF!</v>
      </c>
      <c r="L111" s="51" t="e">
        <f>#REF!</f>
        <v>#REF!</v>
      </c>
      <c r="M111" s="51" t="e">
        <f>#REF!</f>
        <v>#REF!</v>
      </c>
      <c r="N111" s="293">
        <v>3096</v>
      </c>
      <c r="O111" s="147">
        <f t="shared" si="17"/>
        <v>116.04197901049476</v>
      </c>
      <c r="P111" s="67">
        <f t="shared" si="18"/>
        <v>116.55744866754041</v>
      </c>
    </row>
    <row r="112" spans="1:16" ht="20.25" customHeight="1">
      <c r="A112" s="558"/>
      <c r="B112" s="558"/>
      <c r="C112" s="283"/>
      <c r="D112" s="573" t="s">
        <v>14</v>
      </c>
      <c r="E112" s="574"/>
      <c r="F112" s="45">
        <v>99</v>
      </c>
      <c r="G112" s="67">
        <f>431+700+19</f>
        <v>1150</v>
      </c>
      <c r="H112" s="51">
        <v>1926</v>
      </c>
      <c r="I112" s="308">
        <v>1926</v>
      </c>
      <c r="J112" s="321">
        <v>1926</v>
      </c>
      <c r="K112" s="51" t="e">
        <f>#REF!</f>
        <v>#REF!</v>
      </c>
      <c r="L112" s="51" t="e">
        <f>#REF!</f>
        <v>#REF!</v>
      </c>
      <c r="M112" s="51" t="e">
        <f>#REF!</f>
        <v>#REF!</v>
      </c>
      <c r="N112" s="293">
        <v>1906</v>
      </c>
      <c r="O112" s="147">
        <f t="shared" si="17"/>
        <v>98.96157840083075</v>
      </c>
      <c r="P112" s="67">
        <f t="shared" si="18"/>
        <v>167.47826086956522</v>
      </c>
    </row>
    <row r="113" spans="1:16" ht="31.5" customHeight="1">
      <c r="A113" s="558"/>
      <c r="B113" s="558"/>
      <c r="C113" s="283" t="s">
        <v>223</v>
      </c>
      <c r="D113" s="573" t="s">
        <v>67</v>
      </c>
      <c r="E113" s="574"/>
      <c r="F113" s="45">
        <v>100</v>
      </c>
      <c r="G113" s="67">
        <f aca="true" t="shared" si="24" ref="G113:N113">SUM(G114:G116)</f>
        <v>320</v>
      </c>
      <c r="H113" s="51">
        <f t="shared" si="24"/>
        <v>185</v>
      </c>
      <c r="I113" s="308">
        <f t="shared" si="24"/>
        <v>185</v>
      </c>
      <c r="J113" s="321">
        <f t="shared" si="24"/>
        <v>50</v>
      </c>
      <c r="K113" s="51" t="e">
        <f t="shared" si="24"/>
        <v>#REF!</v>
      </c>
      <c r="L113" s="51" t="e">
        <f t="shared" si="24"/>
        <v>#REF!</v>
      </c>
      <c r="M113" s="51" t="e">
        <f t="shared" si="24"/>
        <v>#REF!</v>
      </c>
      <c r="N113" s="293">
        <f t="shared" si="24"/>
        <v>358</v>
      </c>
      <c r="O113" s="147">
        <f t="shared" si="17"/>
        <v>716</v>
      </c>
      <c r="P113" s="67">
        <f t="shared" si="18"/>
        <v>15.625</v>
      </c>
    </row>
    <row r="114" spans="1:16" ht="27" customHeight="1">
      <c r="A114" s="558"/>
      <c r="B114" s="558"/>
      <c r="C114" s="283"/>
      <c r="D114" s="573" t="s">
        <v>15</v>
      </c>
      <c r="E114" s="574"/>
      <c r="F114" s="45">
        <v>101</v>
      </c>
      <c r="G114" s="67"/>
      <c r="H114" s="51"/>
      <c r="I114" s="308"/>
      <c r="J114" s="321"/>
      <c r="K114" s="51"/>
      <c r="L114" s="51"/>
      <c r="M114" s="51"/>
      <c r="N114" s="293">
        <v>80</v>
      </c>
      <c r="O114" s="147"/>
      <c r="P114" s="67"/>
    </row>
    <row r="115" spans="1:17" ht="30" customHeight="1">
      <c r="A115" s="558"/>
      <c r="B115" s="558"/>
      <c r="C115" s="283"/>
      <c r="D115" s="573" t="s">
        <v>16</v>
      </c>
      <c r="E115" s="574"/>
      <c r="F115" s="45">
        <v>102</v>
      </c>
      <c r="G115" s="67">
        <v>182</v>
      </c>
      <c r="H115" s="51">
        <v>5</v>
      </c>
      <c r="I115" s="308">
        <v>5</v>
      </c>
      <c r="J115" s="321">
        <v>5</v>
      </c>
      <c r="K115" s="51" t="e">
        <f>#REF!</f>
        <v>#REF!</v>
      </c>
      <c r="L115" s="51" t="e">
        <f>#REF!</f>
        <v>#REF!</v>
      </c>
      <c r="M115" s="51" t="e">
        <f>#REF!</f>
        <v>#REF!</v>
      </c>
      <c r="N115" s="209">
        <v>98</v>
      </c>
      <c r="O115" s="147">
        <v>0</v>
      </c>
      <c r="P115" s="67"/>
      <c r="Q115" s="275" t="s">
        <v>440</v>
      </c>
    </row>
    <row r="116" spans="1:16" ht="45" customHeight="1">
      <c r="A116" s="558"/>
      <c r="B116" s="558"/>
      <c r="C116" s="283"/>
      <c r="D116" s="573" t="s">
        <v>17</v>
      </c>
      <c r="E116" s="574"/>
      <c r="F116" s="45">
        <v>103</v>
      </c>
      <c r="G116" s="67">
        <v>138</v>
      </c>
      <c r="H116" s="51">
        <v>180</v>
      </c>
      <c r="I116" s="308">
        <v>180</v>
      </c>
      <c r="J116" s="321">
        <v>45</v>
      </c>
      <c r="K116" s="51" t="e">
        <f>#REF!</f>
        <v>#REF!</v>
      </c>
      <c r="L116" s="51" t="e">
        <f>#REF!</f>
        <v>#REF!</v>
      </c>
      <c r="M116" s="51" t="e">
        <f>#REF!</f>
        <v>#REF!</v>
      </c>
      <c r="N116" s="293">
        <v>180</v>
      </c>
      <c r="O116" s="147">
        <f t="shared" si="17"/>
        <v>400</v>
      </c>
      <c r="P116" s="67">
        <f t="shared" si="18"/>
        <v>32.608695652173914</v>
      </c>
    </row>
    <row r="117" spans="1:17" ht="67.5" customHeight="1">
      <c r="A117" s="558"/>
      <c r="B117" s="558"/>
      <c r="C117" s="85" t="s">
        <v>226</v>
      </c>
      <c r="D117" s="573" t="s">
        <v>177</v>
      </c>
      <c r="E117" s="574"/>
      <c r="F117" s="45">
        <v>104</v>
      </c>
      <c r="G117" s="67">
        <f>SUM(G118:G125)-G122-G119-G120-G123</f>
        <v>565</v>
      </c>
      <c r="H117" s="51">
        <f aca="true" t="shared" si="25" ref="H117:N117">SUM(H118:H125)-H122-H119-H120</f>
        <v>3881</v>
      </c>
      <c r="I117" s="308">
        <f t="shared" si="25"/>
        <v>3881</v>
      </c>
      <c r="J117" s="321">
        <f t="shared" si="25"/>
        <v>1125</v>
      </c>
      <c r="K117" s="51" t="e">
        <f t="shared" si="25"/>
        <v>#REF!</v>
      </c>
      <c r="L117" s="51" t="e">
        <f t="shared" si="25"/>
        <v>#REF!</v>
      </c>
      <c r="M117" s="51" t="e">
        <f t="shared" si="25"/>
        <v>#REF!</v>
      </c>
      <c r="N117" s="293">
        <f t="shared" si="25"/>
        <v>1705</v>
      </c>
      <c r="O117" s="147">
        <f t="shared" si="17"/>
        <v>151.55555555555554</v>
      </c>
      <c r="P117" s="67">
        <f t="shared" si="18"/>
        <v>199.1150442477876</v>
      </c>
      <c r="Q117" s="333">
        <f>N117-I117</f>
        <v>-2176</v>
      </c>
    </row>
    <row r="118" spans="1:19" ht="19.5" customHeight="1">
      <c r="A118" s="558"/>
      <c r="B118" s="558"/>
      <c r="C118" s="537"/>
      <c r="D118" s="573" t="s">
        <v>47</v>
      </c>
      <c r="E118" s="574"/>
      <c r="F118" s="45">
        <v>105</v>
      </c>
      <c r="G118" s="67">
        <f>SUM(G119:G120)</f>
        <v>239</v>
      </c>
      <c r="H118" s="51">
        <f>SUM(H119:H120)</f>
        <v>3175</v>
      </c>
      <c r="I118" s="308">
        <f>SUM(I119:I120)</f>
        <v>3175</v>
      </c>
      <c r="J118" s="321">
        <v>419</v>
      </c>
      <c r="K118" s="51" t="e">
        <f>SUM(K119:K120)</f>
        <v>#REF!</v>
      </c>
      <c r="L118" s="51" t="e">
        <f>SUM(L119:L120)</f>
        <v>#REF!</v>
      </c>
      <c r="M118" s="51" t="e">
        <f>SUM(M119:M120)</f>
        <v>#REF!</v>
      </c>
      <c r="N118" s="293">
        <f>SUM(N119:N120)</f>
        <v>900</v>
      </c>
      <c r="O118" s="149">
        <f t="shared" si="17"/>
        <v>214.79713603818618</v>
      </c>
      <c r="P118" s="67">
        <f t="shared" si="18"/>
        <v>175.31380753138075</v>
      </c>
      <c r="Q118" s="628" t="s">
        <v>441</v>
      </c>
      <c r="R118" s="561"/>
      <c r="S118" s="561"/>
    </row>
    <row r="119" spans="1:20" ht="19.5" customHeight="1">
      <c r="A119" s="558"/>
      <c r="B119" s="558"/>
      <c r="C119" s="558"/>
      <c r="D119" s="282"/>
      <c r="E119" s="86" t="s">
        <v>127</v>
      </c>
      <c r="F119" s="45">
        <v>106</v>
      </c>
      <c r="G119" s="67">
        <v>239</v>
      </c>
      <c r="H119" s="51">
        <v>640</v>
      </c>
      <c r="I119" s="308">
        <v>640</v>
      </c>
      <c r="J119" s="321">
        <v>419</v>
      </c>
      <c r="K119" s="51" t="e">
        <f>#REF!</f>
        <v>#REF!</v>
      </c>
      <c r="L119" s="51" t="e">
        <f>#REF!</f>
        <v>#REF!</v>
      </c>
      <c r="M119" s="51" t="e">
        <f>#REF!</f>
        <v>#REF!</v>
      </c>
      <c r="N119" s="293">
        <v>900</v>
      </c>
      <c r="O119" s="147">
        <f t="shared" si="17"/>
        <v>214.79713603818618</v>
      </c>
      <c r="P119" s="67">
        <f t="shared" si="18"/>
        <v>175.31380753138075</v>
      </c>
      <c r="Q119" s="635"/>
      <c r="R119" s="590"/>
      <c r="S119" s="590"/>
      <c r="T119" s="590"/>
    </row>
    <row r="120" spans="1:20" ht="15.75" customHeight="1">
      <c r="A120" s="558"/>
      <c r="B120" s="558"/>
      <c r="C120" s="558"/>
      <c r="D120" s="282"/>
      <c r="E120" s="86" t="s">
        <v>128</v>
      </c>
      <c r="F120" s="45">
        <v>107</v>
      </c>
      <c r="G120" s="67">
        <v>0</v>
      </c>
      <c r="H120" s="51">
        <v>2535</v>
      </c>
      <c r="I120" s="308">
        <v>2535</v>
      </c>
      <c r="J120" s="321">
        <v>0</v>
      </c>
      <c r="K120" s="51" t="e">
        <f>#REF!</f>
        <v>#REF!</v>
      </c>
      <c r="L120" s="51" t="e">
        <f>#REF!</f>
        <v>#REF!</v>
      </c>
      <c r="M120" s="51" t="e">
        <f>#REF!</f>
        <v>#REF!</v>
      </c>
      <c r="N120" s="209">
        <v>0</v>
      </c>
      <c r="O120" s="147"/>
      <c r="P120" s="67"/>
      <c r="Q120" s="635"/>
      <c r="R120" s="590"/>
      <c r="S120" s="590"/>
      <c r="T120" s="590"/>
    </row>
    <row r="121" spans="1:20" ht="38.25" customHeight="1">
      <c r="A121" s="558"/>
      <c r="B121" s="558"/>
      <c r="C121" s="558"/>
      <c r="D121" s="573" t="s">
        <v>178</v>
      </c>
      <c r="E121" s="574"/>
      <c r="F121" s="45">
        <v>108</v>
      </c>
      <c r="G121" s="67">
        <f>G122</f>
        <v>286</v>
      </c>
      <c r="H121" s="51">
        <v>418</v>
      </c>
      <c r="I121" s="308">
        <v>418</v>
      </c>
      <c r="J121" s="321">
        <v>418</v>
      </c>
      <c r="K121" s="51" t="e">
        <f>#REF!</f>
        <v>#REF!</v>
      </c>
      <c r="L121" s="51" t="e">
        <f>#REF!</f>
        <v>#REF!</v>
      </c>
      <c r="M121" s="51" t="e">
        <f>#REF!</f>
        <v>#REF!</v>
      </c>
      <c r="N121" s="295">
        <f>N122</f>
        <v>697</v>
      </c>
      <c r="O121" s="147">
        <f>SUM(N121/J121*100)</f>
        <v>166.7464114832536</v>
      </c>
      <c r="P121" s="67">
        <f t="shared" si="18"/>
        <v>146.15384615384613</v>
      </c>
      <c r="Q121" s="635"/>
      <c r="R121" s="590"/>
      <c r="S121" s="590"/>
      <c r="T121" s="590"/>
    </row>
    <row r="122" spans="1:16" ht="15.75" customHeight="1">
      <c r="A122" s="558"/>
      <c r="B122" s="558"/>
      <c r="C122" s="558"/>
      <c r="D122" s="282"/>
      <c r="E122" s="86" t="s">
        <v>127</v>
      </c>
      <c r="F122" s="45">
        <v>109</v>
      </c>
      <c r="G122" s="67">
        <v>286</v>
      </c>
      <c r="H122" s="51">
        <v>398</v>
      </c>
      <c r="I122" s="308">
        <v>398</v>
      </c>
      <c r="J122" s="321">
        <v>398</v>
      </c>
      <c r="K122" s="51" t="e">
        <f>#REF!</f>
        <v>#REF!</v>
      </c>
      <c r="L122" s="51" t="e">
        <f>#REF!</f>
        <v>#REF!</v>
      </c>
      <c r="M122" s="51" t="e">
        <f>#REF!</f>
        <v>#REF!</v>
      </c>
      <c r="N122" s="295">
        <v>697</v>
      </c>
      <c r="O122" s="147">
        <f>SUM(N122/J122*100)</f>
        <v>175.12562814070353</v>
      </c>
      <c r="P122" s="67">
        <f t="shared" si="18"/>
        <v>139.16083916083917</v>
      </c>
    </row>
    <row r="123" spans="1:16" ht="18" customHeight="1">
      <c r="A123" s="558"/>
      <c r="B123" s="558"/>
      <c r="C123" s="558"/>
      <c r="D123" s="282"/>
      <c r="E123" s="86" t="s">
        <v>128</v>
      </c>
      <c r="F123" s="45">
        <v>110</v>
      </c>
      <c r="G123" s="67"/>
      <c r="H123" s="51"/>
      <c r="I123" s="308"/>
      <c r="J123" s="321"/>
      <c r="K123" s="51"/>
      <c r="L123" s="51"/>
      <c r="M123" s="51"/>
      <c r="N123" s="293"/>
      <c r="O123" s="147"/>
      <c r="P123" s="67"/>
    </row>
    <row r="124" spans="1:16" ht="18.75" customHeight="1">
      <c r="A124" s="558"/>
      <c r="B124" s="558"/>
      <c r="C124" s="538"/>
      <c r="D124" s="573" t="s">
        <v>48</v>
      </c>
      <c r="E124" s="574"/>
      <c r="F124" s="45">
        <v>111</v>
      </c>
      <c r="G124" s="67">
        <v>40</v>
      </c>
      <c r="H124" s="51">
        <v>120</v>
      </c>
      <c r="I124" s="308">
        <v>120</v>
      </c>
      <c r="J124" s="321">
        <v>120</v>
      </c>
      <c r="K124" s="51" t="e">
        <f>#REF!</f>
        <v>#REF!</v>
      </c>
      <c r="L124" s="51" t="e">
        <f>#REF!</f>
        <v>#REF!</v>
      </c>
      <c r="M124" s="51" t="e">
        <f>#REF!</f>
        <v>#REF!</v>
      </c>
      <c r="N124" s="293">
        <v>0</v>
      </c>
      <c r="O124" s="147">
        <f t="shared" si="17"/>
        <v>0</v>
      </c>
      <c r="P124" s="67">
        <f t="shared" si="18"/>
        <v>300</v>
      </c>
    </row>
    <row r="125" spans="1:16" ht="27.75" customHeight="1">
      <c r="A125" s="558"/>
      <c r="B125" s="558"/>
      <c r="C125" s="283"/>
      <c r="D125" s="573" t="s">
        <v>49</v>
      </c>
      <c r="E125" s="574"/>
      <c r="F125" s="45">
        <v>112</v>
      </c>
      <c r="G125" s="67">
        <v>0</v>
      </c>
      <c r="H125" s="51">
        <v>168</v>
      </c>
      <c r="I125" s="308">
        <v>168</v>
      </c>
      <c r="J125" s="321">
        <v>168</v>
      </c>
      <c r="K125" s="51" t="e">
        <f>#REF!</f>
        <v>#REF!</v>
      </c>
      <c r="L125" s="51" t="e">
        <f>#REF!</f>
        <v>#REF!</v>
      </c>
      <c r="M125" s="51" t="e">
        <f>#REF!</f>
        <v>#REF!</v>
      </c>
      <c r="N125" s="293">
        <v>108</v>
      </c>
      <c r="O125" s="147">
        <f t="shared" si="17"/>
        <v>64.28571428571429</v>
      </c>
      <c r="P125" s="67" t="e">
        <f t="shared" si="18"/>
        <v>#DIV/0!</v>
      </c>
    </row>
    <row r="126" spans="1:18" ht="66.75" customHeight="1">
      <c r="A126" s="558"/>
      <c r="B126" s="558"/>
      <c r="C126" s="283" t="s">
        <v>227</v>
      </c>
      <c r="D126" s="573" t="s">
        <v>179</v>
      </c>
      <c r="E126" s="574"/>
      <c r="F126" s="45">
        <v>113</v>
      </c>
      <c r="G126" s="67">
        <f aca="true" t="shared" si="26" ref="G126:N126">SUM(G127:G132)</f>
        <v>11053</v>
      </c>
      <c r="H126" s="51">
        <f t="shared" si="26"/>
        <v>14907</v>
      </c>
      <c r="I126" s="308">
        <f t="shared" si="26"/>
        <v>14907</v>
      </c>
      <c r="J126" s="290">
        <f t="shared" si="26"/>
        <v>13509</v>
      </c>
      <c r="K126" s="51" t="e">
        <f t="shared" si="26"/>
        <v>#REF!</v>
      </c>
      <c r="L126" s="51" t="e">
        <f t="shared" si="26"/>
        <v>#REF!</v>
      </c>
      <c r="M126" s="51" t="e">
        <f t="shared" si="26"/>
        <v>#REF!</v>
      </c>
      <c r="N126" s="293">
        <f t="shared" si="26"/>
        <v>13112</v>
      </c>
      <c r="O126" s="147">
        <f t="shared" si="17"/>
        <v>97.06121844696128</v>
      </c>
      <c r="P126" s="67">
        <f t="shared" si="18"/>
        <v>122.22021170722881</v>
      </c>
      <c r="R126" s="49" t="s">
        <v>399</v>
      </c>
    </row>
    <row r="127" spans="1:16" ht="25.5" customHeight="1">
      <c r="A127" s="558"/>
      <c r="B127" s="558"/>
      <c r="C127" s="555"/>
      <c r="D127" s="573" t="s">
        <v>42</v>
      </c>
      <c r="E127" s="574"/>
      <c r="F127" s="45">
        <v>114</v>
      </c>
      <c r="G127" s="67">
        <f>7726+415</f>
        <v>8141</v>
      </c>
      <c r="H127" s="51">
        <v>11450</v>
      </c>
      <c r="I127" s="308">
        <v>11450</v>
      </c>
      <c r="J127" s="290">
        <v>10330</v>
      </c>
      <c r="K127" s="51" t="e">
        <f>#REF!</f>
        <v>#REF!</v>
      </c>
      <c r="L127" s="51" t="e">
        <f>#REF!</f>
        <v>#REF!</v>
      </c>
      <c r="M127" s="51" t="e">
        <f>#REF!</f>
        <v>#REF!</v>
      </c>
      <c r="N127" s="293">
        <v>9692</v>
      </c>
      <c r="O127" s="147">
        <f t="shared" si="17"/>
        <v>93.82381413359148</v>
      </c>
      <c r="P127" s="67">
        <f t="shared" si="18"/>
        <v>126.88858862547599</v>
      </c>
    </row>
    <row r="128" spans="1:16" ht="28.5" customHeight="1">
      <c r="A128" s="558"/>
      <c r="B128" s="558"/>
      <c r="C128" s="556"/>
      <c r="D128" s="573" t="s">
        <v>43</v>
      </c>
      <c r="E128" s="574"/>
      <c r="F128" s="45">
        <v>115</v>
      </c>
      <c r="G128" s="67">
        <v>241</v>
      </c>
      <c r="H128" s="51">
        <v>295</v>
      </c>
      <c r="I128" s="308">
        <v>295</v>
      </c>
      <c r="J128" s="290">
        <v>270</v>
      </c>
      <c r="K128" s="51" t="e">
        <f>#REF!</f>
        <v>#REF!</v>
      </c>
      <c r="L128" s="51" t="e">
        <f>#REF!</f>
        <v>#REF!</v>
      </c>
      <c r="M128" s="51" t="e">
        <f>#REF!</f>
        <v>#REF!</v>
      </c>
      <c r="N128" s="293">
        <v>290</v>
      </c>
      <c r="O128" s="147">
        <f t="shared" si="17"/>
        <v>107.40740740740742</v>
      </c>
      <c r="P128" s="67">
        <f t="shared" si="18"/>
        <v>112.03319502074689</v>
      </c>
    </row>
    <row r="129" spans="1:16" ht="30" customHeight="1">
      <c r="A129" s="558"/>
      <c r="B129" s="558"/>
      <c r="C129" s="556"/>
      <c r="D129" s="573" t="s">
        <v>44</v>
      </c>
      <c r="E129" s="574"/>
      <c r="F129" s="45">
        <v>116</v>
      </c>
      <c r="G129" s="67">
        <v>2545</v>
      </c>
      <c r="H129" s="51">
        <v>3010</v>
      </c>
      <c r="I129" s="308">
        <v>3010</v>
      </c>
      <c r="J129" s="290">
        <v>2757</v>
      </c>
      <c r="K129" s="51" t="e">
        <f>#REF!</f>
        <v>#REF!</v>
      </c>
      <c r="L129" s="51" t="e">
        <f>#REF!</f>
        <v>#REF!</v>
      </c>
      <c r="M129" s="51" t="e">
        <f>#REF!</f>
        <v>#REF!</v>
      </c>
      <c r="N129" s="293">
        <v>2981</v>
      </c>
      <c r="O129" s="147">
        <f t="shared" si="17"/>
        <v>108.12477330431629</v>
      </c>
      <c r="P129" s="67">
        <f t="shared" si="18"/>
        <v>108.33005893909626</v>
      </c>
    </row>
    <row r="130" spans="1:16" ht="28.5" customHeight="1">
      <c r="A130" s="558"/>
      <c r="B130" s="558"/>
      <c r="C130" s="556"/>
      <c r="D130" s="573" t="s">
        <v>45</v>
      </c>
      <c r="E130" s="574"/>
      <c r="F130" s="45">
        <v>117</v>
      </c>
      <c r="G130" s="67">
        <v>126</v>
      </c>
      <c r="H130" s="51">
        <v>152</v>
      </c>
      <c r="I130" s="308">
        <v>152</v>
      </c>
      <c r="J130" s="290">
        <v>152</v>
      </c>
      <c r="K130" s="51" t="e">
        <f>#REF!</f>
        <v>#REF!</v>
      </c>
      <c r="L130" s="51" t="e">
        <f>#REF!</f>
        <v>#REF!</v>
      </c>
      <c r="M130" s="51" t="e">
        <f>#REF!</f>
        <v>#REF!</v>
      </c>
      <c r="N130" s="293">
        <v>149</v>
      </c>
      <c r="O130" s="147">
        <f t="shared" si="17"/>
        <v>98.02631578947368</v>
      </c>
      <c r="P130" s="67">
        <f t="shared" si="18"/>
        <v>120.63492063492063</v>
      </c>
    </row>
    <row r="131" spans="1:16" ht="26.25" customHeight="1">
      <c r="A131" s="558"/>
      <c r="B131" s="558"/>
      <c r="C131" s="556"/>
      <c r="D131" s="573" t="s">
        <v>419</v>
      </c>
      <c r="E131" s="574"/>
      <c r="F131" s="45">
        <v>118</v>
      </c>
      <c r="G131" s="67"/>
      <c r="H131" s="51"/>
      <c r="I131" s="308"/>
      <c r="J131" s="322"/>
      <c r="K131" s="47"/>
      <c r="L131" s="47"/>
      <c r="M131" s="47"/>
      <c r="N131" s="293"/>
      <c r="O131" s="147"/>
      <c r="P131" s="67"/>
    </row>
    <row r="132" spans="1:16" ht="27.75" customHeight="1">
      <c r="A132" s="558"/>
      <c r="B132" s="558"/>
      <c r="C132" s="557"/>
      <c r="D132" s="573" t="s">
        <v>46</v>
      </c>
      <c r="E132" s="574"/>
      <c r="F132" s="45">
        <v>119</v>
      </c>
      <c r="G132" s="67"/>
      <c r="H132" s="51"/>
      <c r="I132" s="308"/>
      <c r="J132" s="322"/>
      <c r="K132" s="47"/>
      <c r="L132" s="47"/>
      <c r="M132" s="47"/>
      <c r="N132" s="293"/>
      <c r="O132" s="147"/>
      <c r="P132" s="67"/>
    </row>
    <row r="133" spans="1:17" ht="42" customHeight="1">
      <c r="A133" s="558"/>
      <c r="B133" s="558"/>
      <c r="C133" s="575" t="s">
        <v>180</v>
      </c>
      <c r="D133" s="587"/>
      <c r="E133" s="576"/>
      <c r="F133" s="45">
        <v>120</v>
      </c>
      <c r="G133" s="67">
        <f aca="true" t="shared" si="27" ref="G133:N133">G134+G137+G138+G139+G140+G141</f>
        <v>55338</v>
      </c>
      <c r="H133" s="51">
        <f t="shared" si="27"/>
        <v>58006</v>
      </c>
      <c r="I133" s="308">
        <f t="shared" si="27"/>
        <v>58006</v>
      </c>
      <c r="J133" s="321">
        <f t="shared" si="27"/>
        <v>63872</v>
      </c>
      <c r="K133" s="51" t="e">
        <f t="shared" si="27"/>
        <v>#REF!</v>
      </c>
      <c r="L133" s="51" t="e">
        <f t="shared" si="27"/>
        <v>#REF!</v>
      </c>
      <c r="M133" s="51" t="e">
        <f t="shared" si="27"/>
        <v>#REF!</v>
      </c>
      <c r="N133" s="293">
        <f t="shared" si="27"/>
        <v>56718</v>
      </c>
      <c r="O133" s="147">
        <f t="shared" si="17"/>
        <v>88.79947394789579</v>
      </c>
      <c r="P133" s="67">
        <f t="shared" si="18"/>
        <v>115.42159095016082</v>
      </c>
      <c r="Q133" s="333">
        <f>N133-I133</f>
        <v>-1288</v>
      </c>
    </row>
    <row r="134" spans="1:16" ht="28.5" customHeight="1">
      <c r="A134" s="558"/>
      <c r="B134" s="558"/>
      <c r="C134" s="280" t="s">
        <v>245</v>
      </c>
      <c r="D134" s="573" t="s">
        <v>181</v>
      </c>
      <c r="E134" s="574"/>
      <c r="F134" s="45">
        <v>121</v>
      </c>
      <c r="G134" s="67">
        <f>G135+G136</f>
        <v>2084</v>
      </c>
      <c r="H134" s="51">
        <f>H135+H136</f>
        <v>809</v>
      </c>
      <c r="I134" s="308">
        <f>I135+I136</f>
        <v>809</v>
      </c>
      <c r="J134" s="321">
        <v>321</v>
      </c>
      <c r="K134" s="51" t="e">
        <f>K135+K136</f>
        <v>#REF!</v>
      </c>
      <c r="L134" s="51" t="e">
        <f>L135+L136</f>
        <v>#REF!</v>
      </c>
      <c r="M134" s="51" t="e">
        <f>M135+M136</f>
        <v>#REF!</v>
      </c>
      <c r="N134" s="293">
        <f>N135+N136</f>
        <v>328</v>
      </c>
      <c r="O134" s="147">
        <f t="shared" si="17"/>
        <v>102.18068535825545</v>
      </c>
      <c r="P134" s="154">
        <f t="shared" si="18"/>
        <v>15.403071017274472</v>
      </c>
    </row>
    <row r="135" spans="1:17" ht="18.75" customHeight="1">
      <c r="A135" s="558"/>
      <c r="B135" s="558"/>
      <c r="C135" s="280"/>
      <c r="D135" s="573" t="s">
        <v>18</v>
      </c>
      <c r="E135" s="574"/>
      <c r="F135" s="45">
        <v>122</v>
      </c>
      <c r="G135" s="67">
        <v>2082</v>
      </c>
      <c r="H135" s="51">
        <v>500</v>
      </c>
      <c r="I135" s="308">
        <v>500</v>
      </c>
      <c r="J135" s="321">
        <v>15</v>
      </c>
      <c r="K135" s="51" t="e">
        <f>#REF!</f>
        <v>#REF!</v>
      </c>
      <c r="L135" s="51" t="e">
        <f>#REF!</f>
        <v>#REF!</v>
      </c>
      <c r="M135" s="51" t="e">
        <f>#REF!</f>
        <v>#REF!</v>
      </c>
      <c r="N135" s="293">
        <v>16</v>
      </c>
      <c r="O135" s="147">
        <f t="shared" si="17"/>
        <v>106.66666666666667</v>
      </c>
      <c r="P135" s="154">
        <f t="shared" si="18"/>
        <v>0.7204610951008645</v>
      </c>
      <c r="Q135" s="275" t="s">
        <v>398</v>
      </c>
    </row>
    <row r="136" spans="1:16" ht="18.75" customHeight="1">
      <c r="A136" s="558"/>
      <c r="B136" s="558"/>
      <c r="C136" s="280"/>
      <c r="D136" s="573" t="s">
        <v>19</v>
      </c>
      <c r="E136" s="574"/>
      <c r="F136" s="45">
        <v>123</v>
      </c>
      <c r="G136" s="67">
        <v>2</v>
      </c>
      <c r="H136" s="51">
        <v>309</v>
      </c>
      <c r="I136" s="308">
        <v>309</v>
      </c>
      <c r="J136" s="321">
        <v>306</v>
      </c>
      <c r="K136" s="51" t="e">
        <f>#REF!</f>
        <v>#REF!</v>
      </c>
      <c r="L136" s="51" t="e">
        <f>#REF!</f>
        <v>#REF!</v>
      </c>
      <c r="M136" s="51" t="e">
        <f>#REF!</f>
        <v>#REF!</v>
      </c>
      <c r="N136" s="293">
        <v>312</v>
      </c>
      <c r="O136" s="147">
        <f t="shared" si="17"/>
        <v>101.96078431372548</v>
      </c>
      <c r="P136" s="67"/>
    </row>
    <row r="137" spans="1:16" ht="21" customHeight="1">
      <c r="A137" s="558"/>
      <c r="B137" s="558"/>
      <c r="C137" s="280" t="s">
        <v>251</v>
      </c>
      <c r="D137" s="573" t="s">
        <v>20</v>
      </c>
      <c r="E137" s="574"/>
      <c r="F137" s="45">
        <v>124</v>
      </c>
      <c r="G137" s="67">
        <v>139</v>
      </c>
      <c r="H137" s="51">
        <v>261</v>
      </c>
      <c r="I137" s="308">
        <v>261</v>
      </c>
      <c r="J137" s="321">
        <v>261</v>
      </c>
      <c r="K137" s="51" t="e">
        <f>#REF!</f>
        <v>#REF!</v>
      </c>
      <c r="L137" s="51" t="e">
        <f>#REF!</f>
        <v>#REF!</v>
      </c>
      <c r="M137" s="51" t="e">
        <f>#REF!</f>
        <v>#REF!</v>
      </c>
      <c r="N137" s="293">
        <v>38</v>
      </c>
      <c r="O137" s="147">
        <f t="shared" si="17"/>
        <v>14.559386973180077</v>
      </c>
      <c r="P137" s="67">
        <f t="shared" si="18"/>
        <v>187.76978417266187</v>
      </c>
    </row>
    <row r="138" spans="1:16" ht="27" customHeight="1">
      <c r="A138" s="558"/>
      <c r="B138" s="558"/>
      <c r="C138" s="280" t="s">
        <v>253</v>
      </c>
      <c r="D138" s="573" t="s">
        <v>50</v>
      </c>
      <c r="E138" s="574"/>
      <c r="F138" s="45">
        <v>125</v>
      </c>
      <c r="G138" s="67"/>
      <c r="H138" s="51"/>
      <c r="I138" s="308"/>
      <c r="J138" s="321"/>
      <c r="K138" s="51"/>
      <c r="L138" s="51"/>
      <c r="M138" s="51"/>
      <c r="N138" s="293"/>
      <c r="O138" s="147"/>
      <c r="P138" s="67"/>
    </row>
    <row r="139" spans="1:18" ht="17.25" customHeight="1">
      <c r="A139" s="558"/>
      <c r="B139" s="558"/>
      <c r="C139" s="280" t="s">
        <v>255</v>
      </c>
      <c r="D139" s="573" t="s">
        <v>258</v>
      </c>
      <c r="E139" s="574"/>
      <c r="F139" s="45">
        <v>126</v>
      </c>
      <c r="G139" s="67">
        <f>77+589+753</f>
        <v>1419</v>
      </c>
      <c r="H139" s="51">
        <v>786</v>
      </c>
      <c r="I139" s="308">
        <v>786</v>
      </c>
      <c r="J139" s="321">
        <v>786</v>
      </c>
      <c r="K139" s="51" t="e">
        <f>#REF!</f>
        <v>#REF!</v>
      </c>
      <c r="L139" s="51" t="e">
        <f>#REF!</f>
        <v>#REF!</v>
      </c>
      <c r="M139" s="51" t="e">
        <f>#REF!</f>
        <v>#REF!</v>
      </c>
      <c r="N139" s="293">
        <v>692</v>
      </c>
      <c r="O139" s="147">
        <f t="shared" si="17"/>
        <v>88.04071246819338</v>
      </c>
      <c r="P139" s="67">
        <f t="shared" si="18"/>
        <v>55.391120507399584</v>
      </c>
      <c r="Q139" s="628" t="s">
        <v>368</v>
      </c>
      <c r="R139" s="561"/>
    </row>
    <row r="140" spans="1:16" ht="29.25" customHeight="1">
      <c r="A140" s="558"/>
      <c r="B140" s="558"/>
      <c r="C140" s="277" t="s">
        <v>257</v>
      </c>
      <c r="D140" s="573" t="s">
        <v>21</v>
      </c>
      <c r="E140" s="574"/>
      <c r="F140" s="45">
        <v>127</v>
      </c>
      <c r="G140" s="67">
        <v>36446</v>
      </c>
      <c r="H140" s="51">
        <v>34622</v>
      </c>
      <c r="I140" s="308">
        <v>34622</v>
      </c>
      <c r="J140" s="321">
        <v>34622</v>
      </c>
      <c r="K140" s="51" t="e">
        <f>#REF!</f>
        <v>#REF!</v>
      </c>
      <c r="L140" s="51" t="e">
        <f>#REF!</f>
        <v>#REF!</v>
      </c>
      <c r="M140" s="51" t="e">
        <f>#REF!</f>
        <v>#REF!</v>
      </c>
      <c r="N140" s="293">
        <v>35701</v>
      </c>
      <c r="O140" s="147">
        <f t="shared" si="17"/>
        <v>103.11651551036914</v>
      </c>
      <c r="P140" s="67">
        <f t="shared" si="18"/>
        <v>94.99533556494539</v>
      </c>
    </row>
    <row r="141" spans="1:16" ht="39" customHeight="1">
      <c r="A141" s="558"/>
      <c r="B141" s="558"/>
      <c r="C141" s="268" t="s">
        <v>51</v>
      </c>
      <c r="D141" s="591" t="s">
        <v>182</v>
      </c>
      <c r="E141" s="592"/>
      <c r="F141" s="45">
        <v>128</v>
      </c>
      <c r="G141" s="67">
        <f aca="true" t="shared" si="28" ref="G141:N141">G142-G145</f>
        <v>15250</v>
      </c>
      <c r="H141" s="51">
        <f t="shared" si="28"/>
        <v>21528</v>
      </c>
      <c r="I141" s="308">
        <f t="shared" si="28"/>
        <v>21528</v>
      </c>
      <c r="J141" s="321">
        <f t="shared" si="28"/>
        <v>27882</v>
      </c>
      <c r="K141" s="51" t="e">
        <f t="shared" si="28"/>
        <v>#REF!</v>
      </c>
      <c r="L141" s="51" t="e">
        <f t="shared" si="28"/>
        <v>#REF!</v>
      </c>
      <c r="M141" s="51" t="e">
        <f t="shared" si="28"/>
        <v>#REF!</v>
      </c>
      <c r="N141" s="293">
        <f t="shared" si="28"/>
        <v>19959</v>
      </c>
      <c r="O141" s="147">
        <f t="shared" si="17"/>
        <v>71.58381751667743</v>
      </c>
      <c r="P141" s="67">
        <f aca="true" t="shared" si="29" ref="P141:P202">J141/G141*100</f>
        <v>182.83278688524592</v>
      </c>
    </row>
    <row r="142" spans="1:20" ht="25.5" customHeight="1">
      <c r="A142" s="558"/>
      <c r="B142" s="558"/>
      <c r="C142" s="280"/>
      <c r="D142" s="87" t="s">
        <v>281</v>
      </c>
      <c r="E142" s="276" t="s">
        <v>183</v>
      </c>
      <c r="F142" s="45">
        <v>129</v>
      </c>
      <c r="G142" s="67">
        <v>28371</v>
      </c>
      <c r="H142" s="67">
        <v>30731</v>
      </c>
      <c r="I142" s="309">
        <v>30731</v>
      </c>
      <c r="J142" s="323">
        <v>35007</v>
      </c>
      <c r="K142" s="67" t="e">
        <f>#REF!</f>
        <v>#REF!</v>
      </c>
      <c r="L142" s="67" t="e">
        <f>#REF!</f>
        <v>#REF!</v>
      </c>
      <c r="M142" s="67" t="e">
        <f>#REF!</f>
        <v>#REF!</v>
      </c>
      <c r="N142" s="294">
        <v>26783</v>
      </c>
      <c r="O142" s="148">
        <f t="shared" si="17"/>
        <v>76.5075556317308</v>
      </c>
      <c r="P142" s="67">
        <f t="shared" si="29"/>
        <v>123.3900814211695</v>
      </c>
      <c r="Q142" s="636"/>
      <c r="R142" s="593"/>
      <c r="S142" s="593"/>
      <c r="T142" s="593"/>
    </row>
    <row r="143" spans="1:16" ht="25.5" customHeight="1">
      <c r="A143" s="558"/>
      <c r="B143" s="558"/>
      <c r="D143" s="87" t="s">
        <v>184</v>
      </c>
      <c r="E143" s="86" t="s">
        <v>129</v>
      </c>
      <c r="F143" s="45">
        <v>130</v>
      </c>
      <c r="G143" s="67">
        <v>2671</v>
      </c>
      <c r="H143" s="51">
        <v>3002</v>
      </c>
      <c r="I143" s="308">
        <v>3002</v>
      </c>
      <c r="J143" s="321">
        <v>3096</v>
      </c>
      <c r="K143" s="67" t="e">
        <f>#REF!</f>
        <v>#REF!</v>
      </c>
      <c r="L143" s="67" t="e">
        <f>#REF!</f>
        <v>#REF!</v>
      </c>
      <c r="M143" s="67" t="e">
        <f>#REF!</f>
        <v>#REF!</v>
      </c>
      <c r="N143" s="293">
        <v>3175</v>
      </c>
      <c r="O143" s="147">
        <f t="shared" si="17"/>
        <v>102.55167958656331</v>
      </c>
      <c r="P143" s="67">
        <f t="shared" si="29"/>
        <v>115.91164357918382</v>
      </c>
    </row>
    <row r="144" spans="1:20" ht="25.5" customHeight="1">
      <c r="A144" s="558"/>
      <c r="B144" s="558"/>
      <c r="D144" s="87" t="s">
        <v>185</v>
      </c>
      <c r="E144" s="89" t="s">
        <v>130</v>
      </c>
      <c r="F144" s="45" t="s">
        <v>187</v>
      </c>
      <c r="G144" s="67">
        <v>1036</v>
      </c>
      <c r="H144" s="51">
        <v>845</v>
      </c>
      <c r="I144" s="308">
        <v>845</v>
      </c>
      <c r="J144" s="51">
        <v>181</v>
      </c>
      <c r="K144" s="67" t="e">
        <f>#REF!</f>
        <v>#REF!</v>
      </c>
      <c r="L144" s="67" t="e">
        <f>#REF!</f>
        <v>#REF!</v>
      </c>
      <c r="M144" s="67" t="e">
        <f>#REF!</f>
        <v>#REF!</v>
      </c>
      <c r="N144" s="51">
        <v>0</v>
      </c>
      <c r="O144" s="147">
        <f t="shared" si="17"/>
        <v>0</v>
      </c>
      <c r="P144" s="67">
        <f t="shared" si="29"/>
        <v>17.471042471042473</v>
      </c>
      <c r="Q144" s="628" t="s">
        <v>437</v>
      </c>
      <c r="R144" s="561"/>
      <c r="S144" s="561"/>
      <c r="T144" s="561"/>
    </row>
    <row r="145" spans="1:16" ht="38.25" customHeight="1">
      <c r="A145" s="558"/>
      <c r="B145" s="558"/>
      <c r="D145" s="87" t="s">
        <v>33</v>
      </c>
      <c r="E145" s="276" t="s">
        <v>52</v>
      </c>
      <c r="F145" s="45">
        <v>131</v>
      </c>
      <c r="G145" s="67">
        <f>G146</f>
        <v>13121</v>
      </c>
      <c r="H145" s="51">
        <v>9203</v>
      </c>
      <c r="I145" s="308">
        <v>9203</v>
      </c>
      <c r="J145" s="321">
        <v>7125</v>
      </c>
      <c r="K145" s="67" t="e">
        <f>#REF!</f>
        <v>#REF!</v>
      </c>
      <c r="L145" s="67" t="e">
        <f>#REF!</f>
        <v>#REF!</v>
      </c>
      <c r="M145" s="67" t="e">
        <f>#REF!</f>
        <v>#REF!</v>
      </c>
      <c r="N145" s="293">
        <v>6824</v>
      </c>
      <c r="O145" s="147">
        <f t="shared" si="17"/>
        <v>95.77543859649123</v>
      </c>
      <c r="P145" s="67">
        <f t="shared" si="29"/>
        <v>54.30226354698575</v>
      </c>
    </row>
    <row r="146" spans="1:16" ht="36" customHeight="1">
      <c r="A146" s="558"/>
      <c r="B146" s="558"/>
      <c r="C146" s="280"/>
      <c r="D146" s="282" t="s">
        <v>53</v>
      </c>
      <c r="E146" s="282" t="s">
        <v>186</v>
      </c>
      <c r="F146" s="45">
        <v>132</v>
      </c>
      <c r="G146" s="67">
        <f aca="true" t="shared" si="30" ref="G146:N146">G147+G148+G149</f>
        <v>13121</v>
      </c>
      <c r="H146" s="51">
        <f t="shared" si="30"/>
        <v>9203</v>
      </c>
      <c r="I146" s="308">
        <f t="shared" si="30"/>
        <v>9203</v>
      </c>
      <c r="J146" s="321">
        <f t="shared" si="30"/>
        <v>7125</v>
      </c>
      <c r="K146" s="51" t="e">
        <f t="shared" si="30"/>
        <v>#REF!</v>
      </c>
      <c r="L146" s="51" t="e">
        <f t="shared" si="30"/>
        <v>#REF!</v>
      </c>
      <c r="M146" s="51" t="e">
        <f t="shared" si="30"/>
        <v>#REF!</v>
      </c>
      <c r="N146" s="293">
        <f t="shared" si="30"/>
        <v>6824</v>
      </c>
      <c r="O146" s="147">
        <f t="shared" si="17"/>
        <v>95.77543859649123</v>
      </c>
      <c r="P146" s="67">
        <f t="shared" si="29"/>
        <v>54.30226354698575</v>
      </c>
    </row>
    <row r="147" spans="1:17" ht="27" customHeight="1">
      <c r="A147" s="558"/>
      <c r="B147" s="558"/>
      <c r="C147" s="280"/>
      <c r="D147" s="282"/>
      <c r="E147" s="282" t="s">
        <v>54</v>
      </c>
      <c r="F147" s="45">
        <v>133</v>
      </c>
      <c r="G147" s="67">
        <v>2806</v>
      </c>
      <c r="H147" s="51">
        <v>2923</v>
      </c>
      <c r="I147" s="308">
        <v>2923</v>
      </c>
      <c r="J147" s="321">
        <v>2668</v>
      </c>
      <c r="K147" s="51" t="e">
        <f>#REF!</f>
        <v>#REF!</v>
      </c>
      <c r="L147" s="51" t="e">
        <f>#REF!</f>
        <v>#REF!</v>
      </c>
      <c r="M147" s="51" t="e">
        <f>#REF!</f>
        <v>#REF!</v>
      </c>
      <c r="N147" s="293">
        <v>3096</v>
      </c>
      <c r="O147" s="147">
        <f aca="true" t="shared" si="31" ref="O147:O157">SUM(N147/J147*100)</f>
        <v>116.04197901049476</v>
      </c>
      <c r="P147" s="67">
        <f t="shared" si="29"/>
        <v>95.08196721311475</v>
      </c>
      <c r="Q147" s="275" t="s">
        <v>376</v>
      </c>
    </row>
    <row r="148" spans="1:16" ht="27" customHeight="1">
      <c r="A148" s="558"/>
      <c r="B148" s="558"/>
      <c r="C148" s="280"/>
      <c r="D148" s="282"/>
      <c r="E148" s="282" t="s">
        <v>55</v>
      </c>
      <c r="F148" s="45">
        <v>134</v>
      </c>
      <c r="G148" s="67">
        <v>9404</v>
      </c>
      <c r="H148" s="51">
        <v>1505</v>
      </c>
      <c r="I148" s="308">
        <v>1505</v>
      </c>
      <c r="J148" s="321">
        <v>1423</v>
      </c>
      <c r="K148" s="51" t="e">
        <f>#REF!</f>
        <v>#REF!</v>
      </c>
      <c r="L148" s="51" t="e">
        <f>#REF!</f>
        <v>#REF!</v>
      </c>
      <c r="M148" s="51" t="e">
        <f>#REF!</f>
        <v>#REF!</v>
      </c>
      <c r="N148" s="293">
        <v>2009</v>
      </c>
      <c r="O148" s="147">
        <f t="shared" si="31"/>
        <v>141.18060435699226</v>
      </c>
      <c r="P148" s="67">
        <f t="shared" si="29"/>
        <v>15.131858783496385</v>
      </c>
    </row>
    <row r="149" spans="1:16" ht="15" customHeight="1">
      <c r="A149" s="558"/>
      <c r="B149" s="538"/>
      <c r="C149" s="280"/>
      <c r="D149" s="282"/>
      <c r="E149" s="270" t="s">
        <v>56</v>
      </c>
      <c r="F149" s="45">
        <v>135</v>
      </c>
      <c r="G149" s="67">
        <v>911</v>
      </c>
      <c r="H149" s="51">
        <v>4775</v>
      </c>
      <c r="I149" s="308">
        <v>4775</v>
      </c>
      <c r="J149" s="321">
        <v>3034</v>
      </c>
      <c r="K149" s="51" t="e">
        <f>#REF!</f>
        <v>#REF!</v>
      </c>
      <c r="L149" s="51" t="e">
        <f>#REF!</f>
        <v>#REF!</v>
      </c>
      <c r="M149" s="51" t="e">
        <f>#REF!</f>
        <v>#REF!</v>
      </c>
      <c r="N149" s="293">
        <v>1719</v>
      </c>
      <c r="O149" s="147">
        <f t="shared" si="31"/>
        <v>56.65787738958471</v>
      </c>
      <c r="P149" s="67">
        <f t="shared" si="29"/>
        <v>333.04061470911086</v>
      </c>
    </row>
    <row r="150" spans="1:17" ht="27" customHeight="1">
      <c r="A150" s="558"/>
      <c r="B150" s="280">
        <v>2</v>
      </c>
      <c r="C150" s="280"/>
      <c r="D150" s="573" t="s">
        <v>188</v>
      </c>
      <c r="E150" s="574"/>
      <c r="F150" s="45">
        <v>136</v>
      </c>
      <c r="G150" s="67">
        <f aca="true" t="shared" si="32" ref="G150:N150">G151+G154+G157</f>
        <v>10251</v>
      </c>
      <c r="H150" s="51">
        <f t="shared" si="32"/>
        <v>15621</v>
      </c>
      <c r="I150" s="308">
        <f t="shared" si="32"/>
        <v>15621</v>
      </c>
      <c r="J150" s="321">
        <f t="shared" si="32"/>
        <v>15564</v>
      </c>
      <c r="K150" s="51" t="e">
        <f t="shared" si="32"/>
        <v>#REF!</v>
      </c>
      <c r="L150" s="51" t="e">
        <f t="shared" si="32"/>
        <v>#REF!</v>
      </c>
      <c r="M150" s="51" t="e">
        <f t="shared" si="32"/>
        <v>#REF!</v>
      </c>
      <c r="N150" s="293">
        <f t="shared" si="32"/>
        <v>13531</v>
      </c>
      <c r="O150" s="147">
        <f t="shared" si="31"/>
        <v>86.93780519146749</v>
      </c>
      <c r="P150" s="67">
        <f t="shared" si="29"/>
        <v>151.8290898448932</v>
      </c>
      <c r="Q150" s="333">
        <f>N150-I150</f>
        <v>-2090</v>
      </c>
    </row>
    <row r="151" spans="1:16" ht="27.75" customHeight="1">
      <c r="A151" s="558"/>
      <c r="B151" s="555"/>
      <c r="C151" s="280" t="s">
        <v>245</v>
      </c>
      <c r="D151" s="573" t="s">
        <v>189</v>
      </c>
      <c r="E151" s="574"/>
      <c r="F151" s="45">
        <v>137</v>
      </c>
      <c r="G151" s="67">
        <v>62</v>
      </c>
      <c r="H151" s="51">
        <f>H152+H153</f>
        <v>57</v>
      </c>
      <c r="I151" s="308">
        <f>I152+I153</f>
        <v>57</v>
      </c>
      <c r="J151" s="321"/>
      <c r="K151" s="51"/>
      <c r="L151" s="51"/>
      <c r="M151" s="51"/>
      <c r="N151" s="293"/>
      <c r="O151" s="147"/>
      <c r="P151" s="67"/>
    </row>
    <row r="152" spans="1:18" ht="24.75" customHeight="1">
      <c r="A152" s="558"/>
      <c r="B152" s="556"/>
      <c r="C152" s="280"/>
      <c r="D152" s="282" t="s">
        <v>22</v>
      </c>
      <c r="E152" s="282" t="s">
        <v>23</v>
      </c>
      <c r="F152" s="45">
        <v>138</v>
      </c>
      <c r="G152" s="189">
        <v>62</v>
      </c>
      <c r="H152" s="51">
        <v>57</v>
      </c>
      <c r="I152" s="308">
        <v>57</v>
      </c>
      <c r="J152" s="321"/>
      <c r="K152" s="51"/>
      <c r="L152" s="51"/>
      <c r="M152" s="51"/>
      <c r="N152" s="293"/>
      <c r="O152" s="147"/>
      <c r="P152" s="67"/>
      <c r="Q152" s="82"/>
      <c r="R152" s="90"/>
    </row>
    <row r="153" spans="1:16" ht="24.75" customHeight="1">
      <c r="A153" s="558"/>
      <c r="B153" s="556"/>
      <c r="C153" s="280"/>
      <c r="D153" s="282" t="s">
        <v>24</v>
      </c>
      <c r="E153" s="282" t="s">
        <v>25</v>
      </c>
      <c r="F153" s="45">
        <v>139</v>
      </c>
      <c r="G153" s="189"/>
      <c r="H153" s="51"/>
      <c r="I153" s="308"/>
      <c r="J153" s="321"/>
      <c r="K153" s="51"/>
      <c r="L153" s="51"/>
      <c r="M153" s="51"/>
      <c r="N153" s="293"/>
      <c r="O153" s="147"/>
      <c r="P153" s="67"/>
    </row>
    <row r="154" spans="1:16" ht="30.75" customHeight="1">
      <c r="A154" s="558"/>
      <c r="B154" s="556"/>
      <c r="C154" s="280" t="s">
        <v>251</v>
      </c>
      <c r="D154" s="573" t="s">
        <v>190</v>
      </c>
      <c r="E154" s="574"/>
      <c r="F154" s="45">
        <v>140</v>
      </c>
      <c r="G154" s="67">
        <f>SUM(G155:G156)</f>
        <v>10184</v>
      </c>
      <c r="H154" s="51">
        <f aca="true" t="shared" si="33" ref="H154:N154">H155+H156</f>
        <v>15558</v>
      </c>
      <c r="I154" s="308">
        <f t="shared" si="33"/>
        <v>15558</v>
      </c>
      <c r="J154" s="321">
        <f t="shared" si="33"/>
        <v>15558</v>
      </c>
      <c r="K154" s="51" t="e">
        <f t="shared" si="33"/>
        <v>#REF!</v>
      </c>
      <c r="L154" s="51" t="e">
        <f t="shared" si="33"/>
        <v>#REF!</v>
      </c>
      <c r="M154" s="51" t="e">
        <f t="shared" si="33"/>
        <v>#REF!</v>
      </c>
      <c r="N154" s="293">
        <f t="shared" si="33"/>
        <v>13530</v>
      </c>
      <c r="O154" s="147">
        <f t="shared" si="31"/>
        <v>86.96490551484767</v>
      </c>
      <c r="P154" s="67">
        <f t="shared" si="29"/>
        <v>152.76904948939514</v>
      </c>
    </row>
    <row r="155" spans="1:16" ht="21.75" customHeight="1">
      <c r="A155" s="558"/>
      <c r="B155" s="556"/>
      <c r="C155" s="280"/>
      <c r="D155" s="282" t="s">
        <v>293</v>
      </c>
      <c r="E155" s="282" t="s">
        <v>23</v>
      </c>
      <c r="F155" s="45">
        <v>141</v>
      </c>
      <c r="G155" s="189">
        <v>35</v>
      </c>
      <c r="H155" s="51"/>
      <c r="I155" s="308"/>
      <c r="J155" s="321"/>
      <c r="K155" s="51"/>
      <c r="L155" s="51"/>
      <c r="M155" s="51"/>
      <c r="N155" s="293"/>
      <c r="O155" s="147"/>
      <c r="P155" s="67"/>
    </row>
    <row r="156" spans="1:16" ht="27.75" customHeight="1">
      <c r="A156" s="558"/>
      <c r="B156" s="556"/>
      <c r="C156" s="280"/>
      <c r="D156" s="282" t="s">
        <v>295</v>
      </c>
      <c r="E156" s="282" t="s">
        <v>25</v>
      </c>
      <c r="F156" s="45">
        <v>142</v>
      </c>
      <c r="G156" s="189">
        <v>10149</v>
      </c>
      <c r="H156" s="51">
        <v>15558</v>
      </c>
      <c r="I156" s="308">
        <v>15558</v>
      </c>
      <c r="J156" s="321">
        <v>15558</v>
      </c>
      <c r="K156" s="51" t="e">
        <f>#REF!</f>
        <v>#REF!</v>
      </c>
      <c r="L156" s="51" t="e">
        <f>#REF!</f>
        <v>#REF!</v>
      </c>
      <c r="M156" s="51" t="e">
        <f>#REF!</f>
        <v>#REF!</v>
      </c>
      <c r="N156" s="293">
        <v>13530</v>
      </c>
      <c r="O156" s="147">
        <f t="shared" si="31"/>
        <v>86.96490551484767</v>
      </c>
      <c r="P156" s="67">
        <f t="shared" si="29"/>
        <v>153.29589122080992</v>
      </c>
    </row>
    <row r="157" spans="1:16" ht="15.75" customHeight="1">
      <c r="A157" s="558"/>
      <c r="B157" s="557"/>
      <c r="C157" s="280" t="s">
        <v>253</v>
      </c>
      <c r="D157" s="573" t="s">
        <v>26</v>
      </c>
      <c r="E157" s="574"/>
      <c r="F157" s="45">
        <v>143</v>
      </c>
      <c r="G157" s="67">
        <v>5</v>
      </c>
      <c r="H157" s="51">
        <v>6</v>
      </c>
      <c r="I157" s="308">
        <v>6</v>
      </c>
      <c r="J157" s="321">
        <v>6</v>
      </c>
      <c r="K157" s="51" t="e">
        <f>#REF!</f>
        <v>#REF!</v>
      </c>
      <c r="L157" s="51" t="e">
        <f>#REF!</f>
        <v>#REF!</v>
      </c>
      <c r="M157" s="51" t="e">
        <f>#REF!</f>
        <v>#REF!</v>
      </c>
      <c r="N157" s="293">
        <v>1</v>
      </c>
      <c r="O157" s="147">
        <f t="shared" si="31"/>
        <v>16.666666666666664</v>
      </c>
      <c r="P157" s="67">
        <f t="shared" si="29"/>
        <v>120</v>
      </c>
    </row>
    <row r="158" spans="1:16" ht="15.75" customHeight="1">
      <c r="A158" s="538"/>
      <c r="B158" s="280">
        <v>3</v>
      </c>
      <c r="C158" s="280"/>
      <c r="D158" s="573" t="s">
        <v>231</v>
      </c>
      <c r="E158" s="574"/>
      <c r="F158" s="45">
        <v>144</v>
      </c>
      <c r="G158" s="67"/>
      <c r="H158" s="51"/>
      <c r="I158" s="308"/>
      <c r="J158" s="321"/>
      <c r="K158" s="51"/>
      <c r="L158" s="51"/>
      <c r="M158" s="51"/>
      <c r="N158" s="293"/>
      <c r="O158" s="147"/>
      <c r="P158" s="67"/>
    </row>
    <row r="159" spans="1:16" ht="28.5" customHeight="1">
      <c r="A159" s="283" t="s">
        <v>235</v>
      </c>
      <c r="B159" s="283"/>
      <c r="C159" s="283"/>
      <c r="D159" s="559" t="s">
        <v>191</v>
      </c>
      <c r="E159" s="560"/>
      <c r="F159" s="45">
        <v>145</v>
      </c>
      <c r="G159" s="157">
        <f aca="true" t="shared" si="34" ref="G159:N159">G14-G42</f>
        <v>120136</v>
      </c>
      <c r="H159" s="50">
        <f t="shared" si="34"/>
        <v>58304</v>
      </c>
      <c r="I159" s="307">
        <f t="shared" si="34"/>
        <v>58304</v>
      </c>
      <c r="J159" s="342">
        <f t="shared" si="34"/>
        <v>60071</v>
      </c>
      <c r="K159" s="342" t="e">
        <f t="shared" si="34"/>
        <v>#REF!</v>
      </c>
      <c r="L159" s="342" t="e">
        <f t="shared" si="34"/>
        <v>#REF!</v>
      </c>
      <c r="M159" s="342" t="e">
        <f t="shared" si="34"/>
        <v>#REF!</v>
      </c>
      <c r="N159" s="342">
        <f t="shared" si="34"/>
        <v>61302</v>
      </c>
      <c r="O159" s="146">
        <f aca="true" t="shared" si="35" ref="O159:O168">SUM(N159/J159*100)</f>
        <v>102.04924173061877</v>
      </c>
      <c r="P159" s="157">
        <f t="shared" si="29"/>
        <v>50.00249716987414</v>
      </c>
    </row>
    <row r="160" spans="1:16" ht="12" customHeight="1">
      <c r="A160" s="271"/>
      <c r="B160" s="271"/>
      <c r="C160" s="271"/>
      <c r="D160" s="91"/>
      <c r="E160" s="92" t="s">
        <v>85</v>
      </c>
      <c r="F160" s="93">
        <v>146</v>
      </c>
      <c r="G160" s="190">
        <f>12666-3028</f>
        <v>9638</v>
      </c>
      <c r="H160" s="52">
        <v>20848</v>
      </c>
      <c r="I160" s="310">
        <v>20848</v>
      </c>
      <c r="J160" s="324"/>
      <c r="K160" s="52" t="e">
        <f>#REF!</f>
        <v>#REF!</v>
      </c>
      <c r="L160" s="52" t="e">
        <f>#REF!</f>
        <v>#REF!</v>
      </c>
      <c r="M160" s="52" t="e">
        <f>#REF!</f>
        <v>#REF!</v>
      </c>
      <c r="N160" s="296"/>
      <c r="O160" s="147" t="e">
        <f t="shared" si="35"/>
        <v>#DIV/0!</v>
      </c>
      <c r="P160" s="67">
        <f t="shared" si="29"/>
        <v>0</v>
      </c>
    </row>
    <row r="161" spans="1:16" ht="15.75" customHeight="1">
      <c r="A161" s="271"/>
      <c r="B161" s="271"/>
      <c r="C161" s="271"/>
      <c r="D161" s="94"/>
      <c r="E161" s="94" t="s">
        <v>27</v>
      </c>
      <c r="F161" s="45">
        <v>147</v>
      </c>
      <c r="G161" s="191">
        <v>40679</v>
      </c>
      <c r="H161" s="52">
        <v>24136</v>
      </c>
      <c r="I161" s="310">
        <v>24136</v>
      </c>
      <c r="J161" s="324"/>
      <c r="K161" s="52" t="e">
        <f>#REF!</f>
        <v>#REF!</v>
      </c>
      <c r="L161" s="52" t="e">
        <f>#REF!</f>
        <v>#REF!</v>
      </c>
      <c r="M161" s="52" t="e">
        <f>#REF!</f>
        <v>#REF!</v>
      </c>
      <c r="N161" s="296"/>
      <c r="O161" s="147" t="e">
        <f t="shared" si="35"/>
        <v>#DIV/0!</v>
      </c>
      <c r="P161" s="67">
        <f t="shared" si="29"/>
        <v>0</v>
      </c>
    </row>
    <row r="162" spans="1:16" ht="15.75" customHeight="1">
      <c r="A162" s="271"/>
      <c r="B162" s="271"/>
      <c r="C162" s="271"/>
      <c r="D162" s="559" t="s">
        <v>82</v>
      </c>
      <c r="E162" s="560"/>
      <c r="F162" s="45" t="s">
        <v>330</v>
      </c>
      <c r="G162" s="192">
        <f aca="true" t="shared" si="36" ref="G162:N162">G159-G160+G161-G163</f>
        <v>145979</v>
      </c>
      <c r="H162" s="53">
        <f t="shared" si="36"/>
        <v>58677</v>
      </c>
      <c r="I162" s="311">
        <f t="shared" si="36"/>
        <v>58677</v>
      </c>
      <c r="J162" s="325">
        <f t="shared" si="36"/>
        <v>60071</v>
      </c>
      <c r="K162" s="53" t="e">
        <f t="shared" si="36"/>
        <v>#REF!</v>
      </c>
      <c r="L162" s="53" t="e">
        <f t="shared" si="36"/>
        <v>#REF!</v>
      </c>
      <c r="M162" s="53" t="e">
        <f t="shared" si="36"/>
        <v>#REF!</v>
      </c>
      <c r="N162" s="297">
        <f t="shared" si="36"/>
        <v>61302</v>
      </c>
      <c r="O162" s="146">
        <f t="shared" si="35"/>
        <v>102.04924173061877</v>
      </c>
      <c r="P162" s="157">
        <f t="shared" si="29"/>
        <v>41.150439446769745</v>
      </c>
    </row>
    <row r="163" spans="1:16" ht="15.75" customHeight="1">
      <c r="A163" s="271"/>
      <c r="B163" s="271"/>
      <c r="C163" s="271"/>
      <c r="D163" s="91"/>
      <c r="E163" s="94" t="s">
        <v>69</v>
      </c>
      <c r="F163" s="45" t="s">
        <v>331</v>
      </c>
      <c r="G163" s="191">
        <v>5198</v>
      </c>
      <c r="H163" s="52">
        <v>2915</v>
      </c>
      <c r="I163" s="310">
        <v>2915</v>
      </c>
      <c r="J163" s="324"/>
      <c r="K163" s="52" t="e">
        <f>#REF!</f>
        <v>#REF!</v>
      </c>
      <c r="L163" s="52" t="e">
        <f>#REF!</f>
        <v>#REF!</v>
      </c>
      <c r="M163" s="52" t="e">
        <f>#REF!</f>
        <v>#REF!</v>
      </c>
      <c r="N163" s="296"/>
      <c r="O163" s="147" t="e">
        <f t="shared" si="35"/>
        <v>#DIV/0!</v>
      </c>
      <c r="P163" s="67">
        <f t="shared" si="29"/>
        <v>0</v>
      </c>
    </row>
    <row r="164" spans="1:117" s="98" customFormat="1" ht="15.75" customHeight="1">
      <c r="A164" s="95" t="s">
        <v>236</v>
      </c>
      <c r="B164" s="95"/>
      <c r="C164" s="96"/>
      <c r="D164" s="594" t="s">
        <v>237</v>
      </c>
      <c r="E164" s="595"/>
      <c r="F164" s="45">
        <v>148</v>
      </c>
      <c r="G164" s="193">
        <v>22731</v>
      </c>
      <c r="H164" s="54">
        <v>9388</v>
      </c>
      <c r="I164" s="312">
        <v>9388</v>
      </c>
      <c r="J164" s="326"/>
      <c r="K164" s="52" t="e">
        <f>#REF!</f>
        <v>#REF!</v>
      </c>
      <c r="L164" s="52" t="e">
        <f>#REF!</f>
        <v>#REF!</v>
      </c>
      <c r="M164" s="52" t="e">
        <f>#REF!</f>
        <v>#REF!</v>
      </c>
      <c r="N164" s="298"/>
      <c r="O164" s="146" t="e">
        <f t="shared" si="35"/>
        <v>#DIV/0!</v>
      </c>
      <c r="P164" s="157">
        <f t="shared" si="29"/>
        <v>0</v>
      </c>
      <c r="Q164" s="275"/>
      <c r="R164" s="97"/>
      <c r="S164" s="49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</row>
    <row r="165" spans="1:117" s="133" customFormat="1" ht="30" customHeight="1">
      <c r="A165" s="143" t="s">
        <v>238</v>
      </c>
      <c r="B165" s="134"/>
      <c r="C165" s="134"/>
      <c r="D165" s="596" t="s">
        <v>71</v>
      </c>
      <c r="E165" s="597"/>
      <c r="F165" s="45" t="s">
        <v>332</v>
      </c>
      <c r="G165" s="193">
        <f>G166+G167+G177</f>
        <v>366090</v>
      </c>
      <c r="H165" s="54">
        <f aca="true" t="shared" si="37" ref="H165:N165">H166+H167+H178</f>
        <v>118405</v>
      </c>
      <c r="I165" s="312">
        <f t="shared" si="37"/>
        <v>118405</v>
      </c>
      <c r="J165" s="326">
        <f t="shared" si="37"/>
        <v>0</v>
      </c>
      <c r="K165" s="54">
        <f t="shared" si="37"/>
        <v>0</v>
      </c>
      <c r="L165" s="54">
        <f t="shared" si="37"/>
        <v>0</v>
      </c>
      <c r="M165" s="54">
        <f t="shared" si="37"/>
        <v>0</v>
      </c>
      <c r="N165" s="298">
        <f t="shared" si="37"/>
        <v>0</v>
      </c>
      <c r="O165" s="146" t="e">
        <f t="shared" si="35"/>
        <v>#DIV/0!</v>
      </c>
      <c r="P165" s="157">
        <f t="shared" si="29"/>
        <v>0</v>
      </c>
      <c r="Q165" s="287"/>
      <c r="R165" s="97"/>
      <c r="S165" s="49"/>
      <c r="T165" s="97"/>
      <c r="U165" s="97"/>
      <c r="V165" s="97"/>
      <c r="W165" s="97"/>
      <c r="X165" s="97"/>
      <c r="Y165" s="97"/>
      <c r="Z165" s="97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1"/>
      <c r="DF165" s="131"/>
      <c r="DG165" s="131"/>
      <c r="DH165" s="131"/>
      <c r="DI165" s="131"/>
      <c r="DJ165" s="131"/>
      <c r="DK165" s="131"/>
      <c r="DL165" s="131"/>
      <c r="DM165" s="131"/>
    </row>
    <row r="166" spans="1:117" s="133" customFormat="1" ht="15.75" customHeight="1">
      <c r="A166" s="598"/>
      <c r="B166" s="134">
        <v>1</v>
      </c>
      <c r="C166" s="134"/>
      <c r="D166" s="601" t="s">
        <v>57</v>
      </c>
      <c r="E166" s="602"/>
      <c r="F166" s="45" t="s">
        <v>333</v>
      </c>
      <c r="G166" s="156">
        <v>13237</v>
      </c>
      <c r="H166" s="55">
        <v>41521</v>
      </c>
      <c r="I166" s="313">
        <v>41521</v>
      </c>
      <c r="J166" s="327"/>
      <c r="K166" s="155"/>
      <c r="L166" s="155"/>
      <c r="M166" s="155"/>
      <c r="N166" s="299"/>
      <c r="O166" s="147" t="e">
        <f t="shared" si="35"/>
        <v>#DIV/0!</v>
      </c>
      <c r="P166" s="67">
        <f t="shared" si="29"/>
        <v>0</v>
      </c>
      <c r="Q166" s="287" t="s">
        <v>401</v>
      </c>
      <c r="R166" s="97"/>
      <c r="S166" s="49"/>
      <c r="T166" s="97"/>
      <c r="U166" s="97"/>
      <c r="V166" s="97"/>
      <c r="W166" s="97"/>
      <c r="X166" s="97"/>
      <c r="Y166" s="97"/>
      <c r="Z166" s="97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</row>
    <row r="167" spans="1:117" s="133" customFormat="1" ht="15.75" customHeight="1">
      <c r="A167" s="599"/>
      <c r="B167" s="134">
        <v>2</v>
      </c>
      <c r="C167" s="134"/>
      <c r="D167" s="601" t="s">
        <v>70</v>
      </c>
      <c r="E167" s="602"/>
      <c r="F167" s="45" t="s">
        <v>334</v>
      </c>
      <c r="G167" s="194">
        <f>G168+G169+G174</f>
        <v>352853</v>
      </c>
      <c r="H167" s="55">
        <f>H168+H169+H174</f>
        <v>54784</v>
      </c>
      <c r="I167" s="313">
        <f>I168+I169+I174</f>
        <v>54784</v>
      </c>
      <c r="J167" s="327"/>
      <c r="K167" s="156">
        <f>K168+K169+K175</f>
        <v>0</v>
      </c>
      <c r="L167" s="156">
        <f>L168+L169+L175</f>
        <v>0</v>
      </c>
      <c r="M167" s="156">
        <f>M168+M169+M175</f>
        <v>0</v>
      </c>
      <c r="N167" s="299">
        <f>N168+N169+N174</f>
        <v>0</v>
      </c>
      <c r="O167" s="147" t="e">
        <f t="shared" si="35"/>
        <v>#DIV/0!</v>
      </c>
      <c r="P167" s="67">
        <f t="shared" si="29"/>
        <v>0</v>
      </c>
      <c r="Q167" s="287"/>
      <c r="R167" s="97"/>
      <c r="S167" s="97"/>
      <c r="T167" s="97"/>
      <c r="U167" s="97"/>
      <c r="V167" s="97"/>
      <c r="W167" s="97"/>
      <c r="X167" s="97"/>
      <c r="Y167" s="97"/>
      <c r="Z167" s="97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1"/>
      <c r="DF167" s="131"/>
      <c r="DG167" s="131"/>
      <c r="DH167" s="131"/>
      <c r="DI167" s="131"/>
      <c r="DJ167" s="131"/>
      <c r="DK167" s="131"/>
      <c r="DL167" s="131"/>
      <c r="DM167" s="131"/>
    </row>
    <row r="168" spans="1:117" s="133" customFormat="1" ht="15.75" customHeight="1">
      <c r="A168" s="599"/>
      <c r="B168" s="134"/>
      <c r="C168" s="134" t="s">
        <v>245</v>
      </c>
      <c r="D168" s="601" t="s">
        <v>79</v>
      </c>
      <c r="E168" s="602"/>
      <c r="F168" s="45" t="s">
        <v>335</v>
      </c>
      <c r="G168" s="156">
        <v>1420</v>
      </c>
      <c r="H168" s="55">
        <v>5000</v>
      </c>
      <c r="I168" s="313">
        <v>5000</v>
      </c>
      <c r="J168" s="327"/>
      <c r="K168" s="155"/>
      <c r="L168" s="155"/>
      <c r="M168" s="155"/>
      <c r="N168" s="299"/>
      <c r="O168" s="147" t="e">
        <f t="shared" si="35"/>
        <v>#DIV/0!</v>
      </c>
      <c r="P168" s="67"/>
      <c r="Q168" s="287"/>
      <c r="R168" s="97"/>
      <c r="S168" s="97"/>
      <c r="T168" s="97"/>
      <c r="U168" s="97"/>
      <c r="V168" s="97"/>
      <c r="W168" s="97"/>
      <c r="X168" s="97"/>
      <c r="Y168" s="97"/>
      <c r="Z168" s="97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</row>
    <row r="169" spans="1:117" s="133" customFormat="1" ht="28.5" customHeight="1">
      <c r="A169" s="599"/>
      <c r="B169" s="134"/>
      <c r="C169" s="134" t="s">
        <v>251</v>
      </c>
      <c r="D169" s="601" t="s">
        <v>73</v>
      </c>
      <c r="E169" s="602"/>
      <c r="F169" s="45" t="s">
        <v>336</v>
      </c>
      <c r="G169" s="189">
        <f aca="true" t="shared" si="38" ref="G169:N169">G170+G171</f>
        <v>19996</v>
      </c>
      <c r="H169" s="51">
        <f t="shared" si="38"/>
        <v>23341</v>
      </c>
      <c r="I169" s="308">
        <f t="shared" si="38"/>
        <v>23341</v>
      </c>
      <c r="J169" s="321">
        <f t="shared" si="38"/>
        <v>0</v>
      </c>
      <c r="K169" s="51">
        <f t="shared" si="38"/>
        <v>0</v>
      </c>
      <c r="L169" s="51">
        <f t="shared" si="38"/>
        <v>0</v>
      </c>
      <c r="M169" s="51">
        <f t="shared" si="38"/>
        <v>0</v>
      </c>
      <c r="N169" s="293">
        <f t="shared" si="38"/>
        <v>0</v>
      </c>
      <c r="O169" s="147" t="e">
        <f>SUM(N169/J169*100)</f>
        <v>#DIV/0!</v>
      </c>
      <c r="P169" s="67">
        <f t="shared" si="29"/>
        <v>0</v>
      </c>
      <c r="Q169" s="287"/>
      <c r="R169" s="97"/>
      <c r="S169" s="97"/>
      <c r="T169" s="97"/>
      <c r="U169" s="97"/>
      <c r="V169" s="97"/>
      <c r="W169" s="97"/>
      <c r="X169" s="97"/>
      <c r="Y169" s="97"/>
      <c r="Z169" s="97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1"/>
      <c r="DF169" s="131"/>
      <c r="DG169" s="131"/>
      <c r="DH169" s="131"/>
      <c r="DI169" s="131"/>
      <c r="DJ169" s="131"/>
      <c r="DK169" s="131"/>
      <c r="DL169" s="131"/>
      <c r="DM169" s="131"/>
    </row>
    <row r="170" spans="1:117" s="133" customFormat="1" ht="27.75" customHeight="1">
      <c r="A170" s="599"/>
      <c r="B170" s="134"/>
      <c r="C170" s="134"/>
      <c r="D170" s="601" t="s">
        <v>72</v>
      </c>
      <c r="E170" s="602"/>
      <c r="F170" s="45" t="s">
        <v>337</v>
      </c>
      <c r="G170" s="155"/>
      <c r="H170" s="56"/>
      <c r="I170" s="314"/>
      <c r="J170" s="328"/>
      <c r="K170" s="155"/>
      <c r="L170" s="155"/>
      <c r="M170" s="155"/>
      <c r="N170" s="300"/>
      <c r="O170" s="147"/>
      <c r="P170" s="67"/>
      <c r="Q170" s="287"/>
      <c r="R170" s="97"/>
      <c r="S170" s="97"/>
      <c r="T170" s="97"/>
      <c r="U170" s="97"/>
      <c r="V170" s="97"/>
      <c r="W170" s="97"/>
      <c r="X170" s="97"/>
      <c r="Y170" s="97"/>
      <c r="Z170" s="97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</row>
    <row r="171" spans="1:117" s="133" customFormat="1" ht="41.25" customHeight="1">
      <c r="A171" s="599"/>
      <c r="B171" s="598"/>
      <c r="C171" s="134"/>
      <c r="D171" s="601" t="s">
        <v>74</v>
      </c>
      <c r="E171" s="602"/>
      <c r="F171" s="45" t="s">
        <v>338</v>
      </c>
      <c r="G171" s="67">
        <f aca="true" t="shared" si="39" ref="G171:N171">G172+G173</f>
        <v>19996</v>
      </c>
      <c r="H171" s="51">
        <f t="shared" si="39"/>
        <v>23341</v>
      </c>
      <c r="I171" s="308">
        <f t="shared" si="39"/>
        <v>23341</v>
      </c>
      <c r="J171" s="321">
        <f t="shared" si="39"/>
        <v>0</v>
      </c>
      <c r="K171" s="51">
        <f t="shared" si="39"/>
        <v>0</v>
      </c>
      <c r="L171" s="51">
        <f t="shared" si="39"/>
        <v>0</v>
      </c>
      <c r="M171" s="51">
        <f t="shared" si="39"/>
        <v>0</v>
      </c>
      <c r="N171" s="293">
        <f t="shared" si="39"/>
        <v>0</v>
      </c>
      <c r="O171" s="147" t="e">
        <f>SUM(N171/J171*100)</f>
        <v>#DIV/0!</v>
      </c>
      <c r="P171" s="67">
        <f t="shared" si="29"/>
        <v>0</v>
      </c>
      <c r="Q171" s="287"/>
      <c r="R171" s="97"/>
      <c r="S171" s="97"/>
      <c r="T171" s="97"/>
      <c r="U171" s="97"/>
      <c r="V171" s="97"/>
      <c r="W171" s="97"/>
      <c r="X171" s="97"/>
      <c r="Y171" s="97"/>
      <c r="Z171" s="97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</row>
    <row r="172" spans="1:117" s="133" customFormat="1" ht="15.75" customHeight="1">
      <c r="A172" s="599"/>
      <c r="B172" s="600"/>
      <c r="C172" s="134"/>
      <c r="D172" s="603" t="s">
        <v>211</v>
      </c>
      <c r="E172" s="604"/>
      <c r="F172" s="45" t="s">
        <v>339</v>
      </c>
      <c r="G172" s="67">
        <v>14767</v>
      </c>
      <c r="H172" s="51">
        <v>17583</v>
      </c>
      <c r="I172" s="308">
        <v>17583</v>
      </c>
      <c r="J172" s="321"/>
      <c r="K172" s="155"/>
      <c r="L172" s="155"/>
      <c r="M172" s="155"/>
      <c r="N172" s="293"/>
      <c r="O172" s="147" t="e">
        <f>SUM(N172/J172*100)</f>
        <v>#DIV/0!</v>
      </c>
      <c r="P172" s="67">
        <f t="shared" si="29"/>
        <v>0</v>
      </c>
      <c r="Q172" s="287"/>
      <c r="R172" s="97"/>
      <c r="S172" s="97"/>
      <c r="T172" s="97"/>
      <c r="U172" s="97"/>
      <c r="V172" s="97"/>
      <c r="W172" s="97"/>
      <c r="X172" s="97"/>
      <c r="Y172" s="97"/>
      <c r="Z172" s="97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</row>
    <row r="173" spans="1:117" s="133" customFormat="1" ht="15.75" customHeight="1">
      <c r="A173" s="600"/>
      <c r="B173" s="134"/>
      <c r="C173" s="134"/>
      <c r="D173" s="603" t="s">
        <v>212</v>
      </c>
      <c r="E173" s="604"/>
      <c r="F173" s="45" t="s">
        <v>340</v>
      </c>
      <c r="G173" s="67">
        <v>5229</v>
      </c>
      <c r="H173" s="51">
        <v>5758</v>
      </c>
      <c r="I173" s="308">
        <v>5758</v>
      </c>
      <c r="J173" s="321"/>
      <c r="K173" s="155"/>
      <c r="L173" s="155"/>
      <c r="M173" s="155"/>
      <c r="N173" s="293"/>
      <c r="O173" s="147" t="e">
        <f>SUM(N173/J173*100)</f>
        <v>#DIV/0!</v>
      </c>
      <c r="P173" s="67">
        <f t="shared" si="29"/>
        <v>0</v>
      </c>
      <c r="Q173" s="287"/>
      <c r="R173" s="97"/>
      <c r="S173" s="97"/>
      <c r="T173" s="97"/>
      <c r="U173" s="97"/>
      <c r="V173" s="97"/>
      <c r="W173" s="97"/>
      <c r="X173" s="97"/>
      <c r="Y173" s="97"/>
      <c r="Z173" s="97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</row>
    <row r="174" spans="1:117" s="133" customFormat="1" ht="15.75" customHeight="1">
      <c r="A174" s="274"/>
      <c r="B174" s="134"/>
      <c r="C174" s="134" t="s">
        <v>253</v>
      </c>
      <c r="D174" s="605" t="s">
        <v>375</v>
      </c>
      <c r="E174" s="606"/>
      <c r="F174" s="45" t="s">
        <v>341</v>
      </c>
      <c r="G174" s="67">
        <f>G175+G176</f>
        <v>331437</v>
      </c>
      <c r="H174" s="51">
        <f>H175+H176+H177</f>
        <v>26443</v>
      </c>
      <c r="I174" s="308">
        <f>I175+I176+I177</f>
        <v>26443</v>
      </c>
      <c r="J174" s="321">
        <f>J175</f>
        <v>0</v>
      </c>
      <c r="K174" s="51">
        <f>K175</f>
        <v>0</v>
      </c>
      <c r="L174" s="51">
        <f>L175</f>
        <v>0</v>
      </c>
      <c r="M174" s="51">
        <f>M175</f>
        <v>0</v>
      </c>
      <c r="N174" s="293">
        <f>N175+N176+N177</f>
        <v>0</v>
      </c>
      <c r="O174" s="147" t="e">
        <f>SUM(N174/J174*100)</f>
        <v>#DIV/0!</v>
      </c>
      <c r="P174" s="67">
        <f t="shared" si="29"/>
        <v>0</v>
      </c>
      <c r="Q174" s="287"/>
      <c r="R174" s="97"/>
      <c r="S174" s="97"/>
      <c r="T174" s="97"/>
      <c r="U174" s="97"/>
      <c r="V174" s="97"/>
      <c r="W174" s="97"/>
      <c r="X174" s="97"/>
      <c r="Y174" s="97"/>
      <c r="Z174" s="97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1"/>
      <c r="DF174" s="131"/>
      <c r="DG174" s="131"/>
      <c r="DH174" s="131"/>
      <c r="DI174" s="131"/>
      <c r="DJ174" s="131"/>
      <c r="DK174" s="131"/>
      <c r="DL174" s="131"/>
      <c r="DM174" s="131"/>
    </row>
    <row r="175" spans="1:117" s="133" customFormat="1" ht="15.75" customHeight="1">
      <c r="A175" s="274"/>
      <c r="B175" s="134"/>
      <c r="C175" s="134"/>
      <c r="D175" s="601" t="s">
        <v>78</v>
      </c>
      <c r="E175" s="602"/>
      <c r="F175" s="45" t="s">
        <v>342</v>
      </c>
      <c r="G175" s="156">
        <v>331437</v>
      </c>
      <c r="H175" s="55">
        <v>26443</v>
      </c>
      <c r="I175" s="313">
        <v>26443</v>
      </c>
      <c r="J175" s="327"/>
      <c r="K175" s="155"/>
      <c r="L175" s="155"/>
      <c r="M175" s="155"/>
      <c r="N175" s="299"/>
      <c r="O175" s="147" t="e">
        <f>SUM(N175/J175*100)</f>
        <v>#DIV/0!</v>
      </c>
      <c r="P175" s="67">
        <f t="shared" si="29"/>
        <v>0</v>
      </c>
      <c r="Q175" s="287"/>
      <c r="R175" s="97"/>
      <c r="S175" s="97"/>
      <c r="T175" s="97"/>
      <c r="U175" s="97"/>
      <c r="V175" s="97"/>
      <c r="W175" s="97"/>
      <c r="X175" s="97"/>
      <c r="Y175" s="97"/>
      <c r="Z175" s="97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</row>
    <row r="176" spans="1:117" s="133" customFormat="1" ht="15.75" customHeight="1">
      <c r="A176" s="273"/>
      <c r="B176" s="181"/>
      <c r="C176" s="181"/>
      <c r="D176" s="607" t="s">
        <v>403</v>
      </c>
      <c r="E176" s="608"/>
      <c r="F176" s="44" t="s">
        <v>343</v>
      </c>
      <c r="G176" s="195"/>
      <c r="H176" s="55"/>
      <c r="I176" s="313"/>
      <c r="J176" s="327"/>
      <c r="K176" s="196"/>
      <c r="L176" s="196"/>
      <c r="M176" s="196"/>
      <c r="N176" s="299"/>
      <c r="O176" s="197"/>
      <c r="P176" s="184"/>
      <c r="Q176" s="287"/>
      <c r="R176" s="97"/>
      <c r="S176" s="97"/>
      <c r="T176" s="97"/>
      <c r="U176" s="97"/>
      <c r="V176" s="97"/>
      <c r="W176" s="97"/>
      <c r="X176" s="97"/>
      <c r="Y176" s="97"/>
      <c r="Z176" s="97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</row>
    <row r="177" spans="1:117" s="133" customFormat="1" ht="15.75" customHeight="1">
      <c r="A177" s="273"/>
      <c r="B177" s="181"/>
      <c r="C177" s="181"/>
      <c r="D177" s="607" t="s">
        <v>402</v>
      </c>
      <c r="E177" s="608"/>
      <c r="F177" s="44" t="s">
        <v>344</v>
      </c>
      <c r="G177" s="195"/>
      <c r="H177" s="55"/>
      <c r="I177" s="313"/>
      <c r="J177" s="327"/>
      <c r="K177" s="196"/>
      <c r="L177" s="196"/>
      <c r="M177" s="196"/>
      <c r="N177" s="299"/>
      <c r="O177" s="197"/>
      <c r="P177" s="184"/>
      <c r="Q177" s="287"/>
      <c r="R177" s="97"/>
      <c r="S177" s="97"/>
      <c r="T177" s="97"/>
      <c r="U177" s="97"/>
      <c r="V177" s="97"/>
      <c r="W177" s="97"/>
      <c r="X177" s="97"/>
      <c r="Y177" s="97"/>
      <c r="Z177" s="97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</row>
    <row r="178" spans="1:117" s="98" customFormat="1" ht="15.75" customHeight="1">
      <c r="A178" s="198"/>
      <c r="B178" s="181">
        <v>3</v>
      </c>
      <c r="C178" s="181"/>
      <c r="D178" s="607" t="s">
        <v>77</v>
      </c>
      <c r="E178" s="608"/>
      <c r="F178" s="44" t="s">
        <v>345</v>
      </c>
      <c r="G178" s="195"/>
      <c r="H178" s="55">
        <f>H179+H180</f>
        <v>22100</v>
      </c>
      <c r="I178" s="313">
        <f>I179+I180</f>
        <v>22100</v>
      </c>
      <c r="J178" s="327"/>
      <c r="K178" s="182"/>
      <c r="L178" s="182"/>
      <c r="M178" s="182"/>
      <c r="N178" s="299"/>
      <c r="O178" s="183"/>
      <c r="P178" s="184"/>
      <c r="Q178" s="275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</row>
    <row r="179" spans="1:117" s="98" customFormat="1" ht="15.75" customHeight="1">
      <c r="A179" s="198"/>
      <c r="B179" s="609"/>
      <c r="C179" s="181" t="s">
        <v>245</v>
      </c>
      <c r="D179" s="607" t="s">
        <v>75</v>
      </c>
      <c r="E179" s="608"/>
      <c r="F179" s="44" t="s">
        <v>346</v>
      </c>
      <c r="G179" s="195"/>
      <c r="H179" s="55"/>
      <c r="I179" s="313"/>
      <c r="J179" s="327"/>
      <c r="K179" s="196"/>
      <c r="L179" s="196"/>
      <c r="M179" s="196"/>
      <c r="N179" s="299"/>
      <c r="O179" s="197"/>
      <c r="P179" s="184"/>
      <c r="Q179" s="275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</row>
    <row r="180" spans="1:117" s="98" customFormat="1" ht="15.75" customHeight="1">
      <c r="A180" s="198"/>
      <c r="B180" s="610"/>
      <c r="C180" s="181" t="s">
        <v>251</v>
      </c>
      <c r="D180" s="607" t="s">
        <v>76</v>
      </c>
      <c r="E180" s="608"/>
      <c r="F180" s="44" t="s">
        <v>347</v>
      </c>
      <c r="G180" s="200"/>
      <c r="H180" s="55">
        <v>22100</v>
      </c>
      <c r="I180" s="313">
        <v>22100</v>
      </c>
      <c r="J180" s="327"/>
      <c r="K180" s="196"/>
      <c r="L180" s="196"/>
      <c r="M180" s="196"/>
      <c r="N180" s="299"/>
      <c r="O180" s="197"/>
      <c r="P180" s="184"/>
      <c r="Q180" s="275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</row>
    <row r="181" spans="1:117" s="133" customFormat="1" ht="30.75" customHeight="1">
      <c r="A181" s="143" t="s">
        <v>246</v>
      </c>
      <c r="B181" s="134"/>
      <c r="C181" s="134"/>
      <c r="D181" s="596" t="s">
        <v>62</v>
      </c>
      <c r="E181" s="597"/>
      <c r="F181" s="45" t="s">
        <v>348</v>
      </c>
      <c r="G181" s="136">
        <f aca="true" t="shared" si="40" ref="G181:N183">G165</f>
        <v>366090</v>
      </c>
      <c r="H181" s="57">
        <f>H165</f>
        <v>118405</v>
      </c>
      <c r="I181" s="315">
        <f>I165</f>
        <v>118405</v>
      </c>
      <c r="J181" s="329">
        <f t="shared" si="40"/>
        <v>0</v>
      </c>
      <c r="K181" s="57">
        <f t="shared" si="40"/>
        <v>0</v>
      </c>
      <c r="L181" s="57">
        <f t="shared" si="40"/>
        <v>0</v>
      </c>
      <c r="M181" s="57">
        <f t="shared" si="40"/>
        <v>0</v>
      </c>
      <c r="N181" s="301">
        <f t="shared" si="40"/>
        <v>0</v>
      </c>
      <c r="O181" s="151" t="e">
        <f aca="true" t="shared" si="41" ref="O181:O186">N181/J181*100</f>
        <v>#DIV/0!</v>
      </c>
      <c r="P181" s="157">
        <f t="shared" si="29"/>
        <v>0</v>
      </c>
      <c r="Q181" s="287"/>
      <c r="R181" s="97"/>
      <c r="S181" s="97"/>
      <c r="T181" s="97"/>
      <c r="U181" s="97"/>
      <c r="V181" s="97"/>
      <c r="W181" s="97"/>
      <c r="X181" s="97"/>
      <c r="Y181" s="97"/>
      <c r="Z181" s="97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</row>
    <row r="182" spans="1:117" s="133" customFormat="1" ht="43.5" customHeight="1">
      <c r="A182" s="598"/>
      <c r="B182" s="134">
        <v>1</v>
      </c>
      <c r="C182" s="134"/>
      <c r="D182" s="601" t="s">
        <v>58</v>
      </c>
      <c r="E182" s="602"/>
      <c r="F182" s="45" t="s">
        <v>349</v>
      </c>
      <c r="G182" s="55">
        <f>G181-G183</f>
        <v>341287</v>
      </c>
      <c r="H182" s="58">
        <f>H181-H183</f>
        <v>95064</v>
      </c>
      <c r="I182" s="316">
        <f>I181-I183</f>
        <v>95064</v>
      </c>
      <c r="J182" s="330">
        <f>J181-J183</f>
        <v>0</v>
      </c>
      <c r="K182" s="137">
        <f t="shared" si="40"/>
        <v>0</v>
      </c>
      <c r="L182" s="137">
        <f t="shared" si="40"/>
        <v>0</v>
      </c>
      <c r="M182" s="137">
        <f t="shared" si="40"/>
        <v>0</v>
      </c>
      <c r="N182" s="302">
        <f>N181-N183</f>
        <v>0</v>
      </c>
      <c r="O182" s="150" t="e">
        <f t="shared" si="41"/>
        <v>#DIV/0!</v>
      </c>
      <c r="P182" s="67">
        <f t="shared" si="29"/>
        <v>0</v>
      </c>
      <c r="Q182" s="287"/>
      <c r="R182" s="97"/>
      <c r="S182" s="97"/>
      <c r="T182" s="97"/>
      <c r="U182" s="97"/>
      <c r="V182" s="97"/>
      <c r="W182" s="97"/>
      <c r="X182" s="97"/>
      <c r="Y182" s="97"/>
      <c r="Z182" s="97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</row>
    <row r="183" spans="1:117" s="133" customFormat="1" ht="30" customHeight="1">
      <c r="A183" s="599"/>
      <c r="B183" s="134">
        <v>2</v>
      </c>
      <c r="C183" s="134"/>
      <c r="D183" s="601" t="s">
        <v>59</v>
      </c>
      <c r="E183" s="602"/>
      <c r="F183" s="45" t="s">
        <v>378</v>
      </c>
      <c r="G183" s="137">
        <f>G184+G186</f>
        <v>24803</v>
      </c>
      <c r="H183" s="58">
        <f>H184+H186</f>
        <v>23341</v>
      </c>
      <c r="I183" s="316">
        <f>I184+I186</f>
        <v>23341</v>
      </c>
      <c r="J183" s="330">
        <f>J184+J186</f>
        <v>0</v>
      </c>
      <c r="K183" s="137">
        <f t="shared" si="40"/>
        <v>0</v>
      </c>
      <c r="L183" s="137">
        <f t="shared" si="40"/>
        <v>0</v>
      </c>
      <c r="M183" s="137">
        <f t="shared" si="40"/>
        <v>0</v>
      </c>
      <c r="N183" s="302">
        <f>N184+N186</f>
        <v>0</v>
      </c>
      <c r="O183" s="150" t="e">
        <f t="shared" si="41"/>
        <v>#DIV/0!</v>
      </c>
      <c r="P183" s="67">
        <f t="shared" si="29"/>
        <v>0</v>
      </c>
      <c r="Q183" s="287"/>
      <c r="R183" s="97"/>
      <c r="S183" s="97"/>
      <c r="T183" s="97"/>
      <c r="U183" s="97"/>
      <c r="V183" s="97"/>
      <c r="W183" s="97"/>
      <c r="X183" s="97"/>
      <c r="Y183" s="97"/>
      <c r="Z183" s="97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</row>
    <row r="184" spans="1:117" s="133" customFormat="1" ht="17.25" customHeight="1">
      <c r="A184" s="600"/>
      <c r="B184" s="134"/>
      <c r="C184" s="134" t="s">
        <v>245</v>
      </c>
      <c r="D184" s="601" t="s">
        <v>60</v>
      </c>
      <c r="E184" s="602"/>
      <c r="F184" s="45" t="s">
        <v>350</v>
      </c>
      <c r="G184" s="58">
        <f>G185</f>
        <v>4807</v>
      </c>
      <c r="H184" s="55"/>
      <c r="I184" s="313"/>
      <c r="J184" s="327">
        <f>SUM(J185:J185)</f>
        <v>0</v>
      </c>
      <c r="K184" s="57"/>
      <c r="L184" s="57"/>
      <c r="M184" s="57"/>
      <c r="N184" s="299"/>
      <c r="O184" s="150"/>
      <c r="P184" s="67"/>
      <c r="Q184" s="287"/>
      <c r="R184" s="97"/>
      <c r="S184" s="97"/>
      <c r="T184" s="97"/>
      <c r="U184" s="97"/>
      <c r="V184" s="97"/>
      <c r="W184" s="97"/>
      <c r="X184" s="97"/>
      <c r="Y184" s="97"/>
      <c r="Z184" s="97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1"/>
      <c r="DE184" s="131"/>
      <c r="DF184" s="131"/>
      <c r="DG184" s="131"/>
      <c r="DH184" s="131"/>
      <c r="DI184" s="131"/>
      <c r="DJ184" s="131"/>
      <c r="DK184" s="131"/>
      <c r="DL184" s="131"/>
      <c r="DM184" s="131"/>
    </row>
    <row r="185" spans="1:117" s="98" customFormat="1" ht="15.75" customHeight="1">
      <c r="A185" s="134"/>
      <c r="B185" s="134"/>
      <c r="C185" s="134"/>
      <c r="D185" s="601" t="s">
        <v>61</v>
      </c>
      <c r="E185" s="602"/>
      <c r="F185" s="45" t="s">
        <v>350</v>
      </c>
      <c r="G185" s="156">
        <v>4807</v>
      </c>
      <c r="H185" s="55"/>
      <c r="I185" s="313"/>
      <c r="J185" s="330"/>
      <c r="K185" s="57"/>
      <c r="L185" s="57"/>
      <c r="M185" s="57"/>
      <c r="N185" s="299"/>
      <c r="O185" s="150"/>
      <c r="P185" s="67"/>
      <c r="Q185" s="287" t="s">
        <v>429</v>
      </c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</row>
    <row r="186" spans="1:117" s="133" customFormat="1" ht="30" customHeight="1">
      <c r="A186" s="99"/>
      <c r="B186" s="99"/>
      <c r="C186" s="100" t="s">
        <v>251</v>
      </c>
      <c r="D186" s="611" t="s">
        <v>232</v>
      </c>
      <c r="E186" s="612"/>
      <c r="F186" s="45" t="s">
        <v>351</v>
      </c>
      <c r="G186" s="55">
        <f>G187+G188</f>
        <v>19996</v>
      </c>
      <c r="H186" s="55">
        <f aca="true" t="shared" si="42" ref="H186:N186">H169</f>
        <v>23341</v>
      </c>
      <c r="I186" s="313">
        <f t="shared" si="42"/>
        <v>23341</v>
      </c>
      <c r="J186" s="327">
        <f t="shared" si="42"/>
        <v>0</v>
      </c>
      <c r="K186" s="55">
        <f t="shared" si="42"/>
        <v>0</v>
      </c>
      <c r="L186" s="55">
        <f t="shared" si="42"/>
        <v>0</v>
      </c>
      <c r="M186" s="55">
        <f t="shared" si="42"/>
        <v>0</v>
      </c>
      <c r="N186" s="299">
        <f t="shared" si="42"/>
        <v>0</v>
      </c>
      <c r="O186" s="150" t="e">
        <f t="shared" si="41"/>
        <v>#DIV/0!</v>
      </c>
      <c r="P186" s="67">
        <f t="shared" si="29"/>
        <v>0</v>
      </c>
      <c r="Q186" s="287"/>
      <c r="R186" s="97"/>
      <c r="S186" s="97"/>
      <c r="T186" s="97"/>
      <c r="U186" s="97"/>
      <c r="V186" s="97"/>
      <c r="W186" s="97"/>
      <c r="X186" s="97"/>
      <c r="Y186" s="97"/>
      <c r="Z186" s="97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  <c r="DM186" s="131"/>
    </row>
    <row r="187" spans="1:117" s="133" customFormat="1" ht="29.25" customHeight="1">
      <c r="A187" s="99"/>
      <c r="B187" s="99"/>
      <c r="C187" s="100"/>
      <c r="D187" s="601" t="s">
        <v>80</v>
      </c>
      <c r="E187" s="602"/>
      <c r="F187" s="45" t="s">
        <v>352</v>
      </c>
      <c r="G187" s="156"/>
      <c r="H187" s="55"/>
      <c r="I187" s="313"/>
      <c r="J187" s="327"/>
      <c r="K187" s="55"/>
      <c r="L187" s="55"/>
      <c r="M187" s="55"/>
      <c r="N187" s="299"/>
      <c r="O187" s="150"/>
      <c r="P187" s="67"/>
      <c r="Q187" s="287"/>
      <c r="R187" s="97"/>
      <c r="S187" s="97"/>
      <c r="T187" s="97"/>
      <c r="U187" s="97"/>
      <c r="V187" s="97"/>
      <c r="W187" s="97"/>
      <c r="X187" s="97"/>
      <c r="Y187" s="97"/>
      <c r="Z187" s="97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1"/>
      <c r="DD187" s="131"/>
      <c r="DE187" s="131"/>
      <c r="DF187" s="131"/>
      <c r="DG187" s="131"/>
      <c r="DH187" s="131"/>
      <c r="DI187" s="131"/>
      <c r="DJ187" s="131"/>
      <c r="DK187" s="131"/>
      <c r="DL187" s="131"/>
      <c r="DM187" s="131"/>
    </row>
    <row r="188" spans="1:117" s="133" customFormat="1" ht="30" customHeight="1">
      <c r="A188" s="99"/>
      <c r="B188" s="99"/>
      <c r="C188" s="100"/>
      <c r="D188" s="601" t="s">
        <v>81</v>
      </c>
      <c r="E188" s="602"/>
      <c r="F188" s="45" t="s">
        <v>353</v>
      </c>
      <c r="G188" s="55">
        <f>G189+G190</f>
        <v>19996</v>
      </c>
      <c r="H188" s="55">
        <f>SUM(H189:H190)</f>
        <v>23341</v>
      </c>
      <c r="I188" s="313">
        <f>SUM(I189:I190)</f>
        <v>23341</v>
      </c>
      <c r="J188" s="327">
        <f>SUM(J189:J190)</f>
        <v>0</v>
      </c>
      <c r="K188" s="55">
        <f>K171</f>
        <v>0</v>
      </c>
      <c r="L188" s="55">
        <f>L171</f>
        <v>0</v>
      </c>
      <c r="M188" s="55">
        <f>M171</f>
        <v>0</v>
      </c>
      <c r="N188" s="299">
        <f>SUM(N189:N190)</f>
        <v>0</v>
      </c>
      <c r="O188" s="150" t="e">
        <f>N188/J188*100</f>
        <v>#DIV/0!</v>
      </c>
      <c r="P188" s="67">
        <f t="shared" si="29"/>
        <v>0</v>
      </c>
      <c r="Q188" s="287"/>
      <c r="R188" s="97"/>
      <c r="S188" s="97"/>
      <c r="T188" s="97"/>
      <c r="U188" s="97"/>
      <c r="V188" s="97"/>
      <c r="W188" s="97"/>
      <c r="X188" s="97"/>
      <c r="Y188" s="97"/>
      <c r="Z188" s="97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1"/>
      <c r="DF188" s="131"/>
      <c r="DG188" s="131"/>
      <c r="DH188" s="131"/>
      <c r="DI188" s="131"/>
      <c r="DJ188" s="131"/>
      <c r="DK188" s="131"/>
      <c r="DL188" s="131"/>
      <c r="DM188" s="131"/>
    </row>
    <row r="189" spans="1:117" s="133" customFormat="1" ht="20.25" customHeight="1">
      <c r="A189" s="99"/>
      <c r="B189" s="99"/>
      <c r="C189" s="100"/>
      <c r="D189" s="611" t="s">
        <v>233</v>
      </c>
      <c r="E189" s="612"/>
      <c r="F189" s="45" t="s">
        <v>379</v>
      </c>
      <c r="G189" s="55">
        <f aca="true" t="shared" si="43" ref="G189:N190">G172</f>
        <v>14767</v>
      </c>
      <c r="H189" s="55">
        <f>H172</f>
        <v>17583</v>
      </c>
      <c r="I189" s="313">
        <f>I172</f>
        <v>17583</v>
      </c>
      <c r="J189" s="327">
        <f t="shared" si="43"/>
        <v>0</v>
      </c>
      <c r="K189" s="55">
        <f t="shared" si="43"/>
        <v>0</v>
      </c>
      <c r="L189" s="55">
        <f t="shared" si="43"/>
        <v>0</v>
      </c>
      <c r="M189" s="55">
        <f t="shared" si="43"/>
        <v>0</v>
      </c>
      <c r="N189" s="299">
        <f t="shared" si="43"/>
        <v>0</v>
      </c>
      <c r="O189" s="150" t="e">
        <f>N189/J189*100</f>
        <v>#DIV/0!</v>
      </c>
      <c r="P189" s="67">
        <f t="shared" si="29"/>
        <v>0</v>
      </c>
      <c r="Q189" s="287"/>
      <c r="R189" s="97"/>
      <c r="S189" s="97"/>
      <c r="T189" s="97"/>
      <c r="U189" s="97"/>
      <c r="V189" s="97"/>
      <c r="W189" s="97"/>
      <c r="X189" s="97"/>
      <c r="Y189" s="97"/>
      <c r="Z189" s="97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1"/>
      <c r="DD189" s="131"/>
      <c r="DE189" s="131"/>
      <c r="DF189" s="131"/>
      <c r="DG189" s="131"/>
      <c r="DH189" s="131"/>
      <c r="DI189" s="131"/>
      <c r="DJ189" s="131"/>
      <c r="DK189" s="131"/>
      <c r="DL189" s="131"/>
      <c r="DM189" s="131"/>
    </row>
    <row r="190" spans="1:117" s="133" customFormat="1" ht="26.25" customHeight="1">
      <c r="A190" s="99"/>
      <c r="B190" s="99"/>
      <c r="C190" s="100"/>
      <c r="D190" s="611" t="s">
        <v>234</v>
      </c>
      <c r="E190" s="612"/>
      <c r="F190" s="281" t="s">
        <v>404</v>
      </c>
      <c r="G190" s="55">
        <f t="shared" si="43"/>
        <v>5229</v>
      </c>
      <c r="H190" s="55">
        <f>H173</f>
        <v>5758</v>
      </c>
      <c r="I190" s="313">
        <f>I173</f>
        <v>5758</v>
      </c>
      <c r="J190" s="327">
        <f t="shared" si="43"/>
        <v>0</v>
      </c>
      <c r="K190" s="55">
        <f t="shared" si="43"/>
        <v>0</v>
      </c>
      <c r="L190" s="55">
        <f t="shared" si="43"/>
        <v>0</v>
      </c>
      <c r="M190" s="55">
        <f t="shared" si="43"/>
        <v>0</v>
      </c>
      <c r="N190" s="299">
        <f t="shared" si="43"/>
        <v>0</v>
      </c>
      <c r="O190" s="150" t="e">
        <f>N190/J190*100</f>
        <v>#DIV/0!</v>
      </c>
      <c r="P190" s="67">
        <f t="shared" si="29"/>
        <v>0</v>
      </c>
      <c r="Q190" s="287"/>
      <c r="R190" s="97"/>
      <c r="S190" s="97"/>
      <c r="T190" s="97"/>
      <c r="U190" s="97"/>
      <c r="V190" s="97"/>
      <c r="W190" s="97"/>
      <c r="X190" s="97"/>
      <c r="Y190" s="97"/>
      <c r="Z190" s="97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  <c r="CW190" s="131"/>
      <c r="CX190" s="131"/>
      <c r="CY190" s="131"/>
      <c r="CZ190" s="131"/>
      <c r="DA190" s="131"/>
      <c r="DB190" s="131"/>
      <c r="DC190" s="131"/>
      <c r="DD190" s="131"/>
      <c r="DE190" s="131"/>
      <c r="DF190" s="131"/>
      <c r="DG190" s="131"/>
      <c r="DH190" s="131"/>
      <c r="DI190" s="131"/>
      <c r="DJ190" s="131"/>
      <c r="DK190" s="131"/>
      <c r="DL190" s="131"/>
      <c r="DM190" s="131"/>
    </row>
    <row r="191" spans="1:16" ht="17.25" customHeight="1">
      <c r="A191" s="269" t="s">
        <v>248</v>
      </c>
      <c r="B191" s="101"/>
      <c r="C191" s="272"/>
      <c r="D191" s="559" t="s">
        <v>263</v>
      </c>
      <c r="E191" s="560"/>
      <c r="F191" s="45">
        <v>149</v>
      </c>
      <c r="G191" s="156"/>
      <c r="H191" s="55"/>
      <c r="I191" s="313"/>
      <c r="J191" s="330"/>
      <c r="K191" s="58"/>
      <c r="L191" s="58"/>
      <c r="M191" s="58"/>
      <c r="N191" s="302"/>
      <c r="O191" s="150"/>
      <c r="P191" s="67"/>
    </row>
    <row r="192" spans="1:16" ht="17.25" customHeight="1">
      <c r="A192" s="269"/>
      <c r="B192" s="101">
        <v>1</v>
      </c>
      <c r="C192" s="272"/>
      <c r="D192" s="575" t="s">
        <v>192</v>
      </c>
      <c r="E192" s="576"/>
      <c r="F192" s="45">
        <v>150</v>
      </c>
      <c r="G192" s="58">
        <f aca="true" t="shared" si="44" ref="G192:N193">G100</f>
        <v>50983</v>
      </c>
      <c r="H192" s="55">
        <f>H100</f>
        <v>59904</v>
      </c>
      <c r="I192" s="313">
        <f>I100</f>
        <v>59904</v>
      </c>
      <c r="J192" s="327">
        <f t="shared" si="44"/>
        <v>59649</v>
      </c>
      <c r="K192" s="55" t="e">
        <f t="shared" si="44"/>
        <v>#REF!</v>
      </c>
      <c r="L192" s="55" t="e">
        <f t="shared" si="44"/>
        <v>#REF!</v>
      </c>
      <c r="M192" s="55" t="e">
        <f t="shared" si="44"/>
        <v>#REF!</v>
      </c>
      <c r="N192" s="299">
        <f t="shared" si="44"/>
        <v>62259</v>
      </c>
      <c r="O192" s="150">
        <f>N192/J192*100</f>
        <v>104.37559724387668</v>
      </c>
      <c r="P192" s="67">
        <f t="shared" si="29"/>
        <v>116.99782280367965</v>
      </c>
    </row>
    <row r="193" spans="1:16" ht="17.25" customHeight="1">
      <c r="A193" s="269"/>
      <c r="B193" s="101">
        <v>2</v>
      </c>
      <c r="C193" s="272"/>
      <c r="D193" s="573" t="s">
        <v>380</v>
      </c>
      <c r="E193" s="574"/>
      <c r="F193" s="45">
        <v>151</v>
      </c>
      <c r="G193" s="55">
        <f t="shared" si="44"/>
        <v>45225</v>
      </c>
      <c r="H193" s="55">
        <f>H101</f>
        <v>49460</v>
      </c>
      <c r="I193" s="313">
        <f>I101</f>
        <v>49460</v>
      </c>
      <c r="J193" s="327">
        <f t="shared" si="44"/>
        <v>49460</v>
      </c>
      <c r="K193" s="55" t="e">
        <f t="shared" si="44"/>
        <v>#REF!</v>
      </c>
      <c r="L193" s="55" t="e">
        <f t="shared" si="44"/>
        <v>#REF!</v>
      </c>
      <c r="M193" s="55" t="e">
        <f t="shared" si="44"/>
        <v>#REF!</v>
      </c>
      <c r="N193" s="299">
        <f t="shared" si="44"/>
        <v>50598</v>
      </c>
      <c r="O193" s="150">
        <f>N193/J193*100</f>
        <v>102.30084917104732</v>
      </c>
      <c r="P193" s="67">
        <f t="shared" si="29"/>
        <v>109.36428966279712</v>
      </c>
    </row>
    <row r="194" spans="1:16" ht="39" customHeight="1">
      <c r="A194" s="269"/>
      <c r="B194" s="101"/>
      <c r="C194" s="272"/>
      <c r="D194" s="613" t="s">
        <v>381</v>
      </c>
      <c r="E194" s="614"/>
      <c r="F194" s="153" t="s">
        <v>382</v>
      </c>
      <c r="G194" s="156"/>
      <c r="H194" s="55"/>
      <c r="I194" s="313"/>
      <c r="J194" s="327"/>
      <c r="K194" s="55"/>
      <c r="L194" s="55"/>
      <c r="M194" s="55"/>
      <c r="N194" s="299"/>
      <c r="O194" s="150"/>
      <c r="P194" s="67"/>
    </row>
    <row r="195" spans="1:20" ht="48" customHeight="1">
      <c r="A195" s="269"/>
      <c r="B195" s="101"/>
      <c r="C195" s="272"/>
      <c r="D195" s="615" t="s">
        <v>383</v>
      </c>
      <c r="E195" s="616"/>
      <c r="F195" s="118" t="s">
        <v>384</v>
      </c>
      <c r="G195" s="185"/>
      <c r="H195" s="55"/>
      <c r="I195" s="313"/>
      <c r="J195" s="327"/>
      <c r="K195" s="55"/>
      <c r="L195" s="55"/>
      <c r="M195" s="55"/>
      <c r="N195" s="299"/>
      <c r="O195" s="150"/>
      <c r="P195" s="67"/>
      <c r="T195" s="49" t="s">
        <v>385</v>
      </c>
    </row>
    <row r="196" spans="1:16" ht="21.75" customHeight="1">
      <c r="A196" s="537"/>
      <c r="B196" s="283">
        <v>3</v>
      </c>
      <c r="C196" s="283"/>
      <c r="D196" s="617" t="s">
        <v>264</v>
      </c>
      <c r="E196" s="618"/>
      <c r="F196" s="45">
        <v>152</v>
      </c>
      <c r="G196" s="185">
        <v>904</v>
      </c>
      <c r="H196" s="59">
        <v>931</v>
      </c>
      <c r="I196" s="317">
        <v>931</v>
      </c>
      <c r="J196" s="331">
        <v>931</v>
      </c>
      <c r="K196" s="59">
        <v>931</v>
      </c>
      <c r="L196" s="59">
        <v>931</v>
      </c>
      <c r="M196" s="59">
        <v>931</v>
      </c>
      <c r="N196" s="303">
        <v>931</v>
      </c>
      <c r="O196" s="147">
        <f>SUM(N196/J196*100)</f>
        <v>100</v>
      </c>
      <c r="P196" s="67">
        <f t="shared" si="29"/>
        <v>102.98672566371681</v>
      </c>
    </row>
    <row r="197" spans="1:16" ht="15.75" customHeight="1">
      <c r="A197" s="558"/>
      <c r="B197" s="283">
        <v>4</v>
      </c>
      <c r="C197" s="283"/>
      <c r="D197" s="573" t="s">
        <v>28</v>
      </c>
      <c r="E197" s="574"/>
      <c r="F197" s="45">
        <v>153</v>
      </c>
      <c r="G197" s="185">
        <v>869</v>
      </c>
      <c r="H197" s="59">
        <v>931</v>
      </c>
      <c r="I197" s="317">
        <v>931</v>
      </c>
      <c r="J197" s="331">
        <v>931</v>
      </c>
      <c r="K197" s="59">
        <v>931</v>
      </c>
      <c r="L197" s="59">
        <v>931</v>
      </c>
      <c r="M197" s="59">
        <v>931</v>
      </c>
      <c r="N197" s="303">
        <v>931</v>
      </c>
      <c r="O197" s="147">
        <f>SUM(N197/J197*100)</f>
        <v>100</v>
      </c>
      <c r="P197" s="67">
        <f t="shared" si="29"/>
        <v>107.13463751438435</v>
      </c>
    </row>
    <row r="198" spans="1:16" ht="33" customHeight="1">
      <c r="A198" s="558"/>
      <c r="B198" s="283"/>
      <c r="C198" s="283"/>
      <c r="D198" s="613" t="s">
        <v>386</v>
      </c>
      <c r="E198" s="614"/>
      <c r="F198" s="118" t="s">
        <v>387</v>
      </c>
      <c r="G198" s="67"/>
      <c r="H198" s="59"/>
      <c r="I198" s="317"/>
      <c r="J198" s="331"/>
      <c r="K198" s="59"/>
      <c r="L198" s="59"/>
      <c r="M198" s="59"/>
      <c r="N198" s="303"/>
      <c r="O198" s="147"/>
      <c r="P198" s="67"/>
    </row>
    <row r="199" spans="1:16" ht="30" customHeight="1">
      <c r="A199" s="558"/>
      <c r="B199" s="283"/>
      <c r="C199" s="283"/>
      <c r="D199" s="615" t="s">
        <v>388</v>
      </c>
      <c r="E199" s="616"/>
      <c r="F199" s="118" t="s">
        <v>389</v>
      </c>
      <c r="G199" s="67"/>
      <c r="H199" s="59"/>
      <c r="I199" s="317"/>
      <c r="J199" s="331"/>
      <c r="K199" s="59"/>
      <c r="L199" s="59"/>
      <c r="M199" s="59"/>
      <c r="N199" s="303"/>
      <c r="O199" s="147"/>
      <c r="P199" s="67"/>
    </row>
    <row r="200" spans="1:16" ht="51" customHeight="1">
      <c r="A200" s="558"/>
      <c r="B200" s="283">
        <v>5</v>
      </c>
      <c r="C200" s="283" t="s">
        <v>245</v>
      </c>
      <c r="D200" s="617" t="s">
        <v>420</v>
      </c>
      <c r="E200" s="618"/>
      <c r="F200" s="45">
        <v>154</v>
      </c>
      <c r="G200" s="51">
        <f>G193/G197/12*1000</f>
        <v>4336.881472957422</v>
      </c>
      <c r="H200" s="51">
        <f>H193/H197/12*1000</f>
        <v>4427.139276763337</v>
      </c>
      <c r="I200" s="308">
        <f>I193/I197/12*1000</f>
        <v>4427.139276763337</v>
      </c>
      <c r="J200" s="321">
        <f>J193/J197/12*1000</f>
        <v>4427.139276763337</v>
      </c>
      <c r="K200" s="51" t="s">
        <v>415</v>
      </c>
      <c r="L200" s="51" t="s">
        <v>415</v>
      </c>
      <c r="M200" s="51" t="s">
        <v>415</v>
      </c>
      <c r="N200" s="293">
        <f>N193/N197/12*1000</f>
        <v>4529.001074113857</v>
      </c>
      <c r="O200" s="147">
        <f>SUM(N200/J200*100)</f>
        <v>102.30084917104732</v>
      </c>
      <c r="P200" s="67">
        <f t="shared" si="29"/>
        <v>102.0811683318697</v>
      </c>
    </row>
    <row r="201" spans="1:16" ht="57.75" customHeight="1">
      <c r="A201" s="558"/>
      <c r="B201" s="283"/>
      <c r="C201" s="283" t="s">
        <v>251</v>
      </c>
      <c r="D201" s="619" t="s">
        <v>390</v>
      </c>
      <c r="E201" s="620"/>
      <c r="F201" s="45">
        <v>155</v>
      </c>
      <c r="G201" s="51">
        <f>(G192-G106-G111)/G197/12*1000</f>
        <v>4584.004602991945</v>
      </c>
      <c r="H201" s="51">
        <f>(H192-H106-H111)/H197/12*1000</f>
        <v>4878.983172216254</v>
      </c>
      <c r="I201" s="308">
        <f>(I192-I106-I111)/I197/12*1000</f>
        <v>4878.983172216254</v>
      </c>
      <c r="J201" s="321">
        <f>(J192-J106-J111)/J197/12*1000</f>
        <v>4878.983172216254</v>
      </c>
      <c r="K201" s="51" t="s">
        <v>415</v>
      </c>
      <c r="L201" s="51" t="s">
        <v>415</v>
      </c>
      <c r="M201" s="51" t="s">
        <v>415</v>
      </c>
      <c r="N201" s="293">
        <f>(N192-N106-N111)/N197/12*1000</f>
        <v>5069.280343716434</v>
      </c>
      <c r="O201" s="340">
        <f>SUM(N201/J201*100)</f>
        <v>103.90034490350043</v>
      </c>
      <c r="P201" s="67">
        <f t="shared" si="29"/>
        <v>106.43495359999811</v>
      </c>
    </row>
    <row r="202" spans="1:16" ht="42" customHeight="1">
      <c r="A202" s="538"/>
      <c r="B202" s="283">
        <v>6</v>
      </c>
      <c r="C202" s="283" t="s">
        <v>245</v>
      </c>
      <c r="D202" s="621" t="s">
        <v>369</v>
      </c>
      <c r="E202" s="622"/>
      <c r="F202" s="45">
        <v>156</v>
      </c>
      <c r="G202" s="339">
        <f>SUM(G15/G197)</f>
        <v>355.8296892980437</v>
      </c>
      <c r="H202" s="339">
        <f>SUM(H15/H197)</f>
        <v>335.98496240601503</v>
      </c>
      <c r="I202" s="339">
        <f>SUM(I15/I197)</f>
        <v>335.98496240601503</v>
      </c>
      <c r="J202" s="339">
        <f>SUM(J15/J197)</f>
        <v>336.01825993555315</v>
      </c>
      <c r="K202" s="339" t="s">
        <v>415</v>
      </c>
      <c r="L202" s="339" t="s">
        <v>415</v>
      </c>
      <c r="M202" s="339" t="s">
        <v>415</v>
      </c>
      <c r="N202" s="339">
        <f>SUM(N15/N197)</f>
        <v>337.83995703544576</v>
      </c>
      <c r="O202" s="340">
        <f>SUM(N202/J202*100)</f>
        <v>100.5421422931724</v>
      </c>
      <c r="P202" s="67">
        <f t="shared" si="29"/>
        <v>94.43232817318498</v>
      </c>
    </row>
    <row r="203" spans="1:16" ht="41.25" customHeight="1">
      <c r="A203" s="283"/>
      <c r="B203" s="283"/>
      <c r="C203" s="283" t="s">
        <v>251</v>
      </c>
      <c r="D203" s="573" t="s">
        <v>391</v>
      </c>
      <c r="E203" s="574"/>
      <c r="F203" s="45">
        <v>157</v>
      </c>
      <c r="G203" s="67"/>
      <c r="H203" s="51"/>
      <c r="I203" s="308"/>
      <c r="J203" s="321"/>
      <c r="K203" s="51" t="s">
        <v>415</v>
      </c>
      <c r="L203" s="51" t="s">
        <v>415</v>
      </c>
      <c r="M203" s="51" t="s">
        <v>415</v>
      </c>
      <c r="N203" s="293"/>
      <c r="O203" s="147"/>
      <c r="P203" s="67"/>
    </row>
    <row r="204" spans="1:16" ht="29.25" customHeight="1">
      <c r="A204" s="280"/>
      <c r="B204" s="280"/>
      <c r="C204" s="280" t="s">
        <v>310</v>
      </c>
      <c r="D204" s="573" t="s">
        <v>193</v>
      </c>
      <c r="E204" s="574"/>
      <c r="F204" s="45">
        <v>158</v>
      </c>
      <c r="G204" s="67"/>
      <c r="H204" s="51"/>
      <c r="I204" s="308"/>
      <c r="J204" s="322"/>
      <c r="K204" s="47" t="s">
        <v>415</v>
      </c>
      <c r="L204" s="47" t="s">
        <v>415</v>
      </c>
      <c r="M204" s="47" t="s">
        <v>415</v>
      </c>
      <c r="N204" s="293"/>
      <c r="O204" s="147"/>
      <c r="P204" s="67"/>
    </row>
    <row r="205" spans="1:16" ht="25.5" customHeight="1">
      <c r="A205" s="280"/>
      <c r="B205" s="280"/>
      <c r="C205" s="280"/>
      <c r="D205" s="282"/>
      <c r="E205" s="282" t="s">
        <v>131</v>
      </c>
      <c r="F205" s="45">
        <v>159</v>
      </c>
      <c r="G205" s="67"/>
      <c r="H205" s="51"/>
      <c r="I205" s="308"/>
      <c r="J205" s="322"/>
      <c r="K205" s="47" t="s">
        <v>415</v>
      </c>
      <c r="L205" s="47" t="s">
        <v>415</v>
      </c>
      <c r="M205" s="47" t="s">
        <v>415</v>
      </c>
      <c r="N205" s="293"/>
      <c r="O205" s="147"/>
      <c r="P205" s="67"/>
    </row>
    <row r="206" spans="1:16" ht="17.25" customHeight="1">
      <c r="A206" s="280"/>
      <c r="B206" s="280"/>
      <c r="C206" s="280"/>
      <c r="D206" s="282"/>
      <c r="E206" s="282" t="s">
        <v>132</v>
      </c>
      <c r="F206" s="45">
        <v>160</v>
      </c>
      <c r="G206" s="67"/>
      <c r="H206" s="51"/>
      <c r="I206" s="308"/>
      <c r="J206" s="322"/>
      <c r="K206" s="47" t="s">
        <v>415</v>
      </c>
      <c r="L206" s="47" t="s">
        <v>415</v>
      </c>
      <c r="M206" s="47" t="s">
        <v>415</v>
      </c>
      <c r="N206" s="293"/>
      <c r="O206" s="147"/>
      <c r="P206" s="67"/>
    </row>
    <row r="207" spans="1:16" ht="19.5" customHeight="1">
      <c r="A207" s="280"/>
      <c r="B207" s="280"/>
      <c r="C207" s="280"/>
      <c r="D207" s="282"/>
      <c r="E207" s="282" t="s">
        <v>194</v>
      </c>
      <c r="F207" s="45">
        <v>161</v>
      </c>
      <c r="G207" s="67"/>
      <c r="H207" s="51"/>
      <c r="I207" s="308"/>
      <c r="J207" s="322"/>
      <c r="K207" s="47" t="s">
        <v>415</v>
      </c>
      <c r="L207" s="47" t="s">
        <v>415</v>
      </c>
      <c r="M207" s="47" t="s">
        <v>415</v>
      </c>
      <c r="N207" s="293"/>
      <c r="O207" s="147"/>
      <c r="P207" s="67"/>
    </row>
    <row r="208" spans="1:16" ht="24.75" customHeight="1">
      <c r="A208" s="280"/>
      <c r="B208" s="280"/>
      <c r="C208" s="280"/>
      <c r="D208" s="282"/>
      <c r="E208" s="282" t="s">
        <v>370</v>
      </c>
      <c r="F208" s="45">
        <v>162</v>
      </c>
      <c r="G208" s="189"/>
      <c r="H208" s="51"/>
      <c r="I208" s="308"/>
      <c r="J208" s="322"/>
      <c r="K208" s="47" t="s">
        <v>415</v>
      </c>
      <c r="L208" s="47" t="s">
        <v>415</v>
      </c>
      <c r="M208" s="47" t="s">
        <v>415</v>
      </c>
      <c r="N208" s="293"/>
      <c r="O208" s="147"/>
      <c r="P208" s="67"/>
    </row>
    <row r="209" spans="1:16" ht="20.25" customHeight="1">
      <c r="A209" s="280"/>
      <c r="B209" s="280">
        <v>7</v>
      </c>
      <c r="C209" s="280"/>
      <c r="D209" s="573" t="s">
        <v>96</v>
      </c>
      <c r="E209" s="574"/>
      <c r="F209" s="45">
        <v>163</v>
      </c>
      <c r="G209" s="67"/>
      <c r="H209" s="51"/>
      <c r="I209" s="308"/>
      <c r="J209" s="322"/>
      <c r="K209" s="47"/>
      <c r="L209" s="47"/>
      <c r="M209" s="47"/>
      <c r="N209" s="293"/>
      <c r="O209" s="147"/>
      <c r="P209" s="67"/>
    </row>
    <row r="210" spans="1:16" ht="20.25" customHeight="1">
      <c r="A210" s="283"/>
      <c r="B210" s="278">
        <v>8</v>
      </c>
      <c r="C210" s="280"/>
      <c r="D210" s="519" t="s">
        <v>142</v>
      </c>
      <c r="E210" s="623"/>
      <c r="F210" s="45">
        <v>164</v>
      </c>
      <c r="G210" s="51">
        <f aca="true" t="shared" si="45" ref="G210:N210">G211+G212</f>
        <v>39659</v>
      </c>
      <c r="H210" s="51">
        <f>H211+H212</f>
        <v>36000</v>
      </c>
      <c r="I210" s="308">
        <f>I211+I212</f>
        <v>36000</v>
      </c>
      <c r="J210" s="321">
        <f t="shared" si="45"/>
        <v>0</v>
      </c>
      <c r="K210" s="51">
        <f t="shared" si="45"/>
        <v>38200</v>
      </c>
      <c r="L210" s="51">
        <f t="shared" si="45"/>
        <v>37700</v>
      </c>
      <c r="M210" s="51">
        <f t="shared" si="45"/>
        <v>37000</v>
      </c>
      <c r="N210" s="293">
        <f t="shared" si="45"/>
        <v>0</v>
      </c>
      <c r="O210" s="152" t="e">
        <f>SUM(N210/J210*100)</f>
        <v>#DIV/0!</v>
      </c>
      <c r="P210" s="67">
        <f>J210/G210*100</f>
        <v>0</v>
      </c>
    </row>
    <row r="211" spans="1:26" s="132" customFormat="1" ht="30.75" customHeight="1">
      <c r="A211" s="283"/>
      <c r="B211" s="280"/>
      <c r="C211" s="280"/>
      <c r="D211" s="286"/>
      <c r="E211" s="284" t="s">
        <v>143</v>
      </c>
      <c r="F211" s="45">
        <v>165</v>
      </c>
      <c r="G211" s="190">
        <v>1800</v>
      </c>
      <c r="H211" s="51">
        <v>2340</v>
      </c>
      <c r="I211" s="308">
        <v>2340</v>
      </c>
      <c r="J211" s="321"/>
      <c r="K211" s="51">
        <f>'[1]DEFALCARE LUNI'!W170</f>
        <v>2400</v>
      </c>
      <c r="L211" s="51">
        <f>'[1]DEFALCARE LUNI'!X170</f>
        <v>2380</v>
      </c>
      <c r="M211" s="51">
        <f>'[1]DEFALCARE LUNI'!Y170</f>
        <v>2370</v>
      </c>
      <c r="N211" s="293"/>
      <c r="O211" s="152" t="e">
        <f>SUM(N211/J211*100)</f>
        <v>#DIV/0!</v>
      </c>
      <c r="P211" s="67">
        <f>J211/G211*100</f>
        <v>0</v>
      </c>
      <c r="Q211" s="287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s="132" customFormat="1" ht="29.25" customHeight="1">
      <c r="A212" s="283"/>
      <c r="B212" s="280"/>
      <c r="C212" s="280"/>
      <c r="D212" s="286"/>
      <c r="E212" s="284" t="s">
        <v>144</v>
      </c>
      <c r="F212" s="45">
        <v>166</v>
      </c>
      <c r="G212" s="190">
        <v>37859</v>
      </c>
      <c r="H212" s="51">
        <v>33660</v>
      </c>
      <c r="I212" s="308">
        <v>33660</v>
      </c>
      <c r="J212" s="321"/>
      <c r="K212" s="51">
        <f>'[1]DEFALCARE LUNI'!W171</f>
        <v>35800</v>
      </c>
      <c r="L212" s="51">
        <f>'[1]DEFALCARE LUNI'!X171</f>
        <v>35320</v>
      </c>
      <c r="M212" s="51">
        <f>'[1]DEFALCARE LUNI'!Y171</f>
        <v>34630</v>
      </c>
      <c r="N212" s="293"/>
      <c r="O212" s="152" t="e">
        <f>SUM(N212/J212*100)</f>
        <v>#DIV/0!</v>
      </c>
      <c r="P212" s="67">
        <f>J212/G212*100</f>
        <v>0</v>
      </c>
      <c r="Q212" s="287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132" customFormat="1" ht="18" customHeight="1">
      <c r="A213" s="283"/>
      <c r="B213" s="280"/>
      <c r="C213" s="280"/>
      <c r="D213" s="286"/>
      <c r="E213" s="267" t="s">
        <v>145</v>
      </c>
      <c r="F213" s="45">
        <v>167</v>
      </c>
      <c r="G213" s="67"/>
      <c r="H213" s="51"/>
      <c r="I213" s="308"/>
      <c r="J213" s="322"/>
      <c r="K213" s="47"/>
      <c r="L213" s="47"/>
      <c r="M213" s="47"/>
      <c r="N213" s="293"/>
      <c r="O213" s="147"/>
      <c r="P213" s="67"/>
      <c r="Q213" s="287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16" ht="18.75" customHeight="1">
      <c r="A214" s="283"/>
      <c r="B214" s="280"/>
      <c r="C214" s="280"/>
      <c r="D214" s="286"/>
      <c r="E214" s="267" t="s">
        <v>146</v>
      </c>
      <c r="F214" s="45">
        <v>168</v>
      </c>
      <c r="G214" s="67"/>
      <c r="H214" s="51"/>
      <c r="I214" s="308"/>
      <c r="J214" s="322"/>
      <c r="K214" s="47"/>
      <c r="L214" s="47"/>
      <c r="M214" s="47"/>
      <c r="N214" s="293"/>
      <c r="O214" s="147"/>
      <c r="P214" s="67"/>
    </row>
    <row r="215" spans="1:16" ht="20.25" customHeight="1">
      <c r="A215" s="283"/>
      <c r="B215" s="280"/>
      <c r="C215" s="280"/>
      <c r="D215" s="286"/>
      <c r="E215" s="267" t="s">
        <v>147</v>
      </c>
      <c r="F215" s="45">
        <v>169</v>
      </c>
      <c r="G215" s="60"/>
      <c r="H215" s="51"/>
      <c r="I215" s="308"/>
      <c r="J215" s="322"/>
      <c r="K215" s="47"/>
      <c r="L215" s="47"/>
      <c r="M215" s="47"/>
      <c r="N215" s="293"/>
      <c r="O215" s="147"/>
      <c r="P215" s="67"/>
    </row>
    <row r="216" spans="1:16" ht="28.5" customHeight="1">
      <c r="A216" s="283"/>
      <c r="B216" s="280">
        <v>9</v>
      </c>
      <c r="C216" s="280"/>
      <c r="D216" s="624" t="s">
        <v>414</v>
      </c>
      <c r="E216" s="625"/>
      <c r="F216" s="45">
        <v>170</v>
      </c>
      <c r="G216" s="60"/>
      <c r="H216" s="51"/>
      <c r="I216" s="308"/>
      <c r="J216" s="322"/>
      <c r="K216" s="47"/>
      <c r="L216" s="47"/>
      <c r="M216" s="47"/>
      <c r="N216" s="293"/>
      <c r="O216" s="147"/>
      <c r="P216" s="67"/>
    </row>
    <row r="217" spans="1:17" ht="20.25" customHeight="1">
      <c r="A217" s="626"/>
      <c r="B217" s="626"/>
      <c r="C217" s="626"/>
      <c r="D217" s="626"/>
      <c r="E217" s="626"/>
      <c r="F217" s="626"/>
      <c r="G217" s="626"/>
      <c r="H217" s="626"/>
      <c r="I217" s="626"/>
      <c r="J217" s="626"/>
      <c r="K217" s="626"/>
      <c r="L217" s="626"/>
      <c r="M217" s="119"/>
      <c r="N217" s="119"/>
      <c r="O217" s="116"/>
      <c r="P217" s="116"/>
      <c r="Q217" s="287"/>
    </row>
    <row r="218" spans="1:17" ht="20.25" customHeight="1">
      <c r="A218" s="113"/>
      <c r="D218" s="629" t="s">
        <v>442</v>
      </c>
      <c r="E218" s="629"/>
      <c r="F218" s="337"/>
      <c r="G218" s="338">
        <f>G42/G14*1000</f>
        <v>631.009275754039</v>
      </c>
      <c r="H218" s="338">
        <f aca="true" t="shared" si="46" ref="H218:N218">H42/H14*1000</f>
        <v>819.4374763860243</v>
      </c>
      <c r="I218" s="338">
        <f t="shared" si="46"/>
        <v>819.4374763860243</v>
      </c>
      <c r="J218" s="338">
        <f t="shared" si="46"/>
        <v>814.5000663922453</v>
      </c>
      <c r="K218" s="338" t="e">
        <f t="shared" si="46"/>
        <v>#REF!</v>
      </c>
      <c r="L218" s="338" t="e">
        <f t="shared" si="46"/>
        <v>#REF!</v>
      </c>
      <c r="M218" s="338" t="e">
        <f t="shared" si="46"/>
        <v>#REF!</v>
      </c>
      <c r="N218" s="338">
        <f t="shared" si="46"/>
        <v>811.8606770953219</v>
      </c>
      <c r="O218" s="116"/>
      <c r="P218" s="116"/>
      <c r="Q218" s="287"/>
    </row>
    <row r="219" spans="1:17" ht="15.75" customHeight="1">
      <c r="A219" s="102"/>
      <c r="B219" s="103"/>
      <c r="C219" s="79"/>
      <c r="D219" s="104"/>
      <c r="E219" s="104"/>
      <c r="I219" s="106"/>
      <c r="J219" s="107"/>
      <c r="K219" s="107"/>
      <c r="L219" s="107"/>
      <c r="M219" s="107"/>
      <c r="N219" s="335"/>
      <c r="Q219" s="287"/>
    </row>
    <row r="220" spans="5:17" ht="15" customHeight="1">
      <c r="E220" s="289" t="s">
        <v>267</v>
      </c>
      <c r="F220" s="108"/>
      <c r="G220" s="108"/>
      <c r="H220" s="108"/>
      <c r="I220" s="108"/>
      <c r="J220" s="108"/>
      <c r="K220" s="108"/>
      <c r="L220" s="108"/>
      <c r="M220" s="108"/>
      <c r="N220" s="109"/>
      <c r="O220" s="109"/>
      <c r="P220" s="109"/>
      <c r="Q220" s="108"/>
    </row>
    <row r="221" spans="5:17" ht="15.75">
      <c r="E221" s="289" t="s">
        <v>432</v>
      </c>
      <c r="F221" s="110"/>
      <c r="G221" s="110"/>
      <c r="H221" s="110"/>
      <c r="I221" s="492" t="s">
        <v>268</v>
      </c>
      <c r="J221" s="492"/>
      <c r="K221" s="492"/>
      <c r="L221" s="492"/>
      <c r="M221" s="492"/>
      <c r="N221" s="492"/>
      <c r="O221" s="492"/>
      <c r="P221" s="492"/>
      <c r="Q221" s="492"/>
    </row>
    <row r="222" spans="5:17" ht="15.75">
      <c r="E222" s="289"/>
      <c r="F222" s="110"/>
      <c r="G222" s="110"/>
      <c r="H222" s="110"/>
      <c r="I222" s="522" t="s">
        <v>266</v>
      </c>
      <c r="J222" s="522"/>
      <c r="K222" s="522"/>
      <c r="L222" s="73"/>
      <c r="M222" s="73"/>
      <c r="N222" s="73"/>
      <c r="O222" s="73"/>
      <c r="P222" s="73"/>
      <c r="Q222" s="73"/>
    </row>
    <row r="223" spans="1:17" ht="15.75">
      <c r="A223" s="494"/>
      <c r="B223" s="494"/>
      <c r="C223" s="494"/>
      <c r="D223" s="494"/>
      <c r="E223" s="494"/>
      <c r="F223" s="110"/>
      <c r="G223" s="110"/>
      <c r="H223" s="110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9:17" ht="14.25">
      <c r="I224" s="49"/>
      <c r="J224" s="49"/>
      <c r="N224" s="107"/>
      <c r="Q224" s="287"/>
    </row>
    <row r="225" spans="1:17" ht="14.25">
      <c r="A225" s="494" t="s">
        <v>433</v>
      </c>
      <c r="B225" s="494"/>
      <c r="C225" s="494"/>
      <c r="D225" s="494"/>
      <c r="E225" s="494"/>
      <c r="I225" s="48"/>
      <c r="J225" s="48"/>
      <c r="K225" s="48"/>
      <c r="L225" s="48"/>
      <c r="M225" s="48"/>
      <c r="N225" s="111"/>
      <c r="Q225" s="287"/>
    </row>
    <row r="226" spans="9:17" ht="14.25">
      <c r="I226" s="49"/>
      <c r="J226" s="49"/>
      <c r="N226" s="107"/>
      <c r="Q226" s="287"/>
    </row>
    <row r="227" spans="9:17" ht="14.25">
      <c r="I227" s="48"/>
      <c r="J227" s="48"/>
      <c r="K227" s="48"/>
      <c r="L227" s="48"/>
      <c r="M227" s="48"/>
      <c r="N227" s="111"/>
      <c r="Q227" s="287"/>
    </row>
    <row r="228" spans="1:17" ht="14.25">
      <c r="A228" s="494"/>
      <c r="B228" s="494"/>
      <c r="C228" s="494"/>
      <c r="D228" s="494"/>
      <c r="E228" s="494"/>
      <c r="I228" s="49"/>
      <c r="J228" s="49"/>
      <c r="N228" s="107"/>
      <c r="Q228" s="287"/>
    </row>
    <row r="229" spans="9:17" ht="14.25">
      <c r="I229" s="49"/>
      <c r="J229" s="49"/>
      <c r="N229" s="107"/>
      <c r="Q229" s="287"/>
    </row>
    <row r="230" spans="9:17" ht="14.25">
      <c r="I230" s="49"/>
      <c r="J230" s="49"/>
      <c r="N230" s="107"/>
      <c r="Q230" s="287"/>
    </row>
    <row r="231" spans="9:17" ht="14.25">
      <c r="I231" s="48">
        <f>I42/I14*1000</f>
        <v>819.4374763860243</v>
      </c>
      <c r="J231" s="48">
        <f>J42/J14*1000</f>
        <v>814.5000663922453</v>
      </c>
      <c r="K231" s="48"/>
      <c r="L231" s="48"/>
      <c r="M231" s="48"/>
      <c r="N231" s="48">
        <f>N42/N14*1000</f>
        <v>811.8606770953219</v>
      </c>
      <c r="Q231" s="287"/>
    </row>
    <row r="232" spans="9:17" ht="14.25">
      <c r="I232" s="49"/>
      <c r="J232" s="49"/>
      <c r="N232" s="107"/>
      <c r="Q232" s="287"/>
    </row>
    <row r="233" spans="9:17" ht="14.25">
      <c r="I233" s="49"/>
      <c r="J233" s="49"/>
      <c r="N233" s="107"/>
      <c r="Q233" s="287"/>
    </row>
    <row r="234" spans="9:17" ht="14.25">
      <c r="I234" s="49"/>
      <c r="J234" s="49"/>
      <c r="N234" s="107"/>
      <c r="Q234" s="287"/>
    </row>
    <row r="235" spans="9:17" ht="14.25">
      <c r="I235" s="49"/>
      <c r="J235" s="49"/>
      <c r="N235" s="107"/>
      <c r="Q235" s="287"/>
    </row>
    <row r="236" spans="9:17" ht="14.25">
      <c r="I236" s="49"/>
      <c r="J236" s="49"/>
      <c r="N236" s="107"/>
      <c r="Q236" s="287"/>
    </row>
    <row r="237" spans="9:17" ht="14.25">
      <c r="I237" s="49"/>
      <c r="J237" s="49"/>
      <c r="N237" s="107"/>
      <c r="Q237" s="287"/>
    </row>
    <row r="238" spans="9:17" ht="14.25">
      <c r="I238" s="49"/>
      <c r="J238" s="49"/>
      <c r="N238" s="107"/>
      <c r="Q238" s="287"/>
    </row>
    <row r="239" spans="9:17" ht="14.25">
      <c r="I239" s="49"/>
      <c r="J239" s="49"/>
      <c r="N239" s="107"/>
      <c r="Q239" s="287"/>
    </row>
    <row r="240" spans="9:17" ht="14.25">
      <c r="I240" s="49"/>
      <c r="J240" s="49"/>
      <c r="N240" s="107"/>
      <c r="Q240" s="287"/>
    </row>
    <row r="241" spans="9:17" ht="14.25">
      <c r="I241" s="49"/>
      <c r="J241" s="49"/>
      <c r="N241" s="107"/>
      <c r="Q241" s="287"/>
    </row>
    <row r="242" spans="9:17" ht="14.25">
      <c r="I242" s="49"/>
      <c r="J242" s="49"/>
      <c r="N242" s="107"/>
      <c r="Q242" s="287"/>
    </row>
    <row r="243" spans="9:17" ht="14.25">
      <c r="I243" s="49"/>
      <c r="J243" s="49"/>
      <c r="N243" s="107"/>
      <c r="Q243" s="287"/>
    </row>
    <row r="244" spans="9:17" ht="14.25">
      <c r="I244" s="49"/>
      <c r="J244" s="49"/>
      <c r="N244" s="107"/>
      <c r="Q244" s="287"/>
    </row>
    <row r="245" spans="9:17" ht="14.25">
      <c r="I245" s="49"/>
      <c r="J245" s="49"/>
      <c r="N245" s="107"/>
      <c r="Q245" s="287"/>
    </row>
    <row r="246" spans="9:17" ht="14.25">
      <c r="I246" s="49"/>
      <c r="J246" s="49"/>
      <c r="N246" s="107"/>
      <c r="Q246" s="287"/>
    </row>
    <row r="247" spans="9:17" ht="14.25">
      <c r="I247" s="49"/>
      <c r="J247" s="49"/>
      <c r="N247" s="107"/>
      <c r="Q247" s="287"/>
    </row>
    <row r="248" spans="9:17" ht="14.25">
      <c r="I248" s="49"/>
      <c r="J248" s="49"/>
      <c r="N248" s="107"/>
      <c r="Q248" s="287"/>
    </row>
    <row r="249" spans="9:17" ht="14.25">
      <c r="I249" s="49"/>
      <c r="J249" s="49"/>
      <c r="N249" s="107"/>
      <c r="Q249" s="287"/>
    </row>
    <row r="250" spans="9:17" ht="14.25">
      <c r="I250" s="49"/>
      <c r="J250" s="49"/>
      <c r="N250" s="107"/>
      <c r="Q250" s="287"/>
    </row>
    <row r="251" spans="9:17" ht="14.25">
      <c r="I251" s="49"/>
      <c r="J251" s="49"/>
      <c r="N251" s="107"/>
      <c r="Q251" s="287"/>
    </row>
    <row r="252" spans="9:17" ht="14.25">
      <c r="I252" s="49"/>
      <c r="J252" s="49"/>
      <c r="N252" s="107"/>
      <c r="Q252" s="287"/>
    </row>
    <row r="253" spans="9:17" ht="14.25">
      <c r="I253" s="49"/>
      <c r="J253" s="49"/>
      <c r="N253" s="107"/>
      <c r="Q253" s="287"/>
    </row>
    <row r="254" spans="9:17" ht="14.25">
      <c r="I254" s="49"/>
      <c r="J254" s="49"/>
      <c r="N254" s="107"/>
      <c r="Q254" s="287"/>
    </row>
    <row r="255" spans="9:17" ht="14.25">
      <c r="I255" s="49"/>
      <c r="J255" s="49"/>
      <c r="N255" s="107"/>
      <c r="Q255" s="287"/>
    </row>
    <row r="256" spans="9:17" ht="14.25">
      <c r="I256" s="49"/>
      <c r="J256" s="49"/>
      <c r="N256" s="107"/>
      <c r="Q256" s="287"/>
    </row>
    <row r="257" spans="9:17" ht="14.25">
      <c r="I257" s="49"/>
      <c r="J257" s="49"/>
      <c r="N257" s="107"/>
      <c r="Q257" s="287"/>
    </row>
    <row r="258" spans="9:17" ht="14.25">
      <c r="I258" s="49"/>
      <c r="J258" s="49"/>
      <c r="N258" s="107"/>
      <c r="Q258" s="287"/>
    </row>
    <row r="259" spans="9:17" ht="14.25">
      <c r="I259" s="49"/>
      <c r="J259" s="49"/>
      <c r="N259" s="107"/>
      <c r="Q259" s="287"/>
    </row>
    <row r="260" spans="9:17" ht="14.25">
      <c r="I260" s="49"/>
      <c r="J260" s="49"/>
      <c r="N260" s="107"/>
      <c r="Q260" s="287"/>
    </row>
    <row r="261" spans="9:17" ht="14.25">
      <c r="I261" s="49"/>
      <c r="J261" s="49"/>
      <c r="N261" s="107"/>
      <c r="Q261" s="287"/>
    </row>
    <row r="262" spans="9:17" ht="14.25">
      <c r="I262" s="49"/>
      <c r="J262" s="49"/>
      <c r="N262" s="107"/>
      <c r="Q262" s="287"/>
    </row>
    <row r="263" spans="9:17" ht="14.25">
      <c r="I263" s="49"/>
      <c r="J263" s="49"/>
      <c r="N263" s="107"/>
      <c r="Q263" s="287"/>
    </row>
    <row r="264" spans="9:17" ht="14.25">
      <c r="I264" s="49"/>
      <c r="J264" s="49"/>
      <c r="N264" s="107"/>
      <c r="Q264" s="287"/>
    </row>
    <row r="265" spans="9:17" ht="14.25">
      <c r="I265" s="49"/>
      <c r="J265" s="49"/>
      <c r="N265" s="107"/>
      <c r="Q265" s="287"/>
    </row>
    <row r="266" spans="9:17" ht="14.25">
      <c r="I266" s="49"/>
      <c r="J266" s="49"/>
      <c r="N266" s="107"/>
      <c r="Q266" s="287"/>
    </row>
    <row r="267" spans="9:17" ht="14.25">
      <c r="I267" s="49"/>
      <c r="J267" s="49"/>
      <c r="N267" s="107"/>
      <c r="Q267" s="287"/>
    </row>
    <row r="268" spans="9:17" ht="14.25">
      <c r="I268" s="49"/>
      <c r="J268" s="49"/>
      <c r="N268" s="107"/>
      <c r="Q268" s="287"/>
    </row>
    <row r="269" spans="9:17" ht="14.25">
      <c r="I269" s="49"/>
      <c r="J269" s="49"/>
      <c r="N269" s="107"/>
      <c r="Q269" s="287"/>
    </row>
    <row r="270" spans="9:17" ht="14.25">
      <c r="I270" s="49"/>
      <c r="J270" s="49"/>
      <c r="N270" s="107"/>
      <c r="Q270" s="287"/>
    </row>
    <row r="271" spans="9:17" ht="14.25">
      <c r="I271" s="49"/>
      <c r="J271" s="49"/>
      <c r="N271" s="107"/>
      <c r="Q271" s="287"/>
    </row>
    <row r="272" spans="9:17" ht="14.25">
      <c r="I272" s="49"/>
      <c r="J272" s="49"/>
      <c r="N272" s="107"/>
      <c r="Q272" s="287"/>
    </row>
    <row r="273" spans="9:17" ht="14.25">
      <c r="I273" s="49"/>
      <c r="J273" s="49"/>
      <c r="N273" s="107"/>
      <c r="Q273" s="287"/>
    </row>
    <row r="274" spans="9:17" ht="14.25">
      <c r="I274" s="49"/>
      <c r="J274" s="49"/>
      <c r="N274" s="107"/>
      <c r="Q274" s="287"/>
    </row>
    <row r="275" spans="9:17" ht="14.25">
      <c r="I275" s="49"/>
      <c r="J275" s="49"/>
      <c r="N275" s="107"/>
      <c r="Q275" s="287"/>
    </row>
    <row r="276" spans="9:17" ht="14.25">
      <c r="I276" s="49"/>
      <c r="J276" s="49"/>
      <c r="N276" s="107"/>
      <c r="Q276" s="287"/>
    </row>
    <row r="277" spans="9:17" ht="14.25">
      <c r="I277" s="49"/>
      <c r="J277" s="49"/>
      <c r="N277" s="107"/>
      <c r="Q277" s="287"/>
    </row>
    <row r="278" spans="9:17" ht="14.25">
      <c r="I278" s="49"/>
      <c r="J278" s="49"/>
      <c r="N278" s="107"/>
      <c r="Q278" s="287"/>
    </row>
    <row r="279" spans="9:17" ht="14.25">
      <c r="I279" s="49"/>
      <c r="J279" s="49"/>
      <c r="N279" s="107"/>
      <c r="Q279" s="287"/>
    </row>
    <row r="280" spans="9:17" ht="14.25">
      <c r="I280" s="49"/>
      <c r="J280" s="49"/>
      <c r="N280" s="107"/>
      <c r="Q280" s="287"/>
    </row>
    <row r="281" spans="9:17" ht="14.25">
      <c r="I281" s="49"/>
      <c r="J281" s="49"/>
      <c r="N281" s="107"/>
      <c r="Q281" s="287"/>
    </row>
    <row r="282" spans="9:17" ht="14.25">
      <c r="I282" s="49"/>
      <c r="J282" s="49"/>
      <c r="N282" s="107"/>
      <c r="Q282" s="287"/>
    </row>
    <row r="283" spans="9:17" ht="14.25">
      <c r="I283" s="49"/>
      <c r="J283" s="49"/>
      <c r="N283" s="107"/>
      <c r="Q283" s="287"/>
    </row>
    <row r="284" spans="9:17" ht="14.25">
      <c r="I284" s="49"/>
      <c r="J284" s="49"/>
      <c r="N284" s="107"/>
      <c r="Q284" s="287"/>
    </row>
    <row r="285" spans="9:17" ht="14.25">
      <c r="I285" s="49"/>
      <c r="J285" s="49"/>
      <c r="N285" s="107"/>
      <c r="Q285" s="287"/>
    </row>
    <row r="286" spans="9:17" ht="14.25">
      <c r="I286" s="49"/>
      <c r="J286" s="49"/>
      <c r="N286" s="107"/>
      <c r="Q286" s="287"/>
    </row>
    <row r="287" spans="9:17" ht="14.25">
      <c r="I287" s="49"/>
      <c r="J287" s="49"/>
      <c r="N287" s="107"/>
      <c r="Q287" s="287"/>
    </row>
    <row r="288" spans="9:17" ht="14.25">
      <c r="I288" s="49"/>
      <c r="J288" s="49"/>
      <c r="N288" s="107"/>
      <c r="Q288" s="287"/>
    </row>
    <row r="289" spans="9:17" ht="14.25">
      <c r="I289" s="49"/>
      <c r="J289" s="49"/>
      <c r="N289" s="107"/>
      <c r="Q289" s="287"/>
    </row>
    <row r="290" spans="9:17" ht="14.25">
      <c r="I290" s="49"/>
      <c r="J290" s="49"/>
      <c r="N290" s="107"/>
      <c r="Q290" s="287"/>
    </row>
    <row r="291" spans="9:17" ht="14.25">
      <c r="I291" s="49"/>
      <c r="J291" s="49"/>
      <c r="N291" s="107"/>
      <c r="Q291" s="287"/>
    </row>
    <row r="292" spans="9:17" ht="14.25">
      <c r="I292" s="49"/>
      <c r="J292" s="49"/>
      <c r="N292" s="107"/>
      <c r="Q292" s="287"/>
    </row>
    <row r="293" spans="9:17" ht="14.25">
      <c r="I293" s="49"/>
      <c r="J293" s="49"/>
      <c r="N293" s="107"/>
      <c r="Q293" s="287"/>
    </row>
    <row r="294" spans="9:17" ht="14.25">
      <c r="I294" s="49"/>
      <c r="J294" s="49"/>
      <c r="N294" s="107"/>
      <c r="Q294" s="287"/>
    </row>
    <row r="295" spans="9:17" ht="14.25">
      <c r="I295" s="49"/>
      <c r="J295" s="49"/>
      <c r="N295" s="107"/>
      <c r="Q295" s="287"/>
    </row>
    <row r="296" spans="9:17" ht="14.25">
      <c r="I296" s="49"/>
      <c r="J296" s="49"/>
      <c r="N296" s="107"/>
      <c r="Q296" s="287"/>
    </row>
    <row r="297" spans="9:17" ht="14.25">
      <c r="I297" s="49"/>
      <c r="J297" s="49"/>
      <c r="N297" s="107"/>
      <c r="Q297" s="287"/>
    </row>
    <row r="298" spans="9:17" ht="14.25">
      <c r="I298" s="49"/>
      <c r="J298" s="49"/>
      <c r="N298" s="107"/>
      <c r="Q298" s="287"/>
    </row>
    <row r="299" spans="9:17" ht="14.25">
      <c r="I299" s="49"/>
      <c r="J299" s="49"/>
      <c r="N299" s="107"/>
      <c r="Q299" s="287"/>
    </row>
    <row r="300" spans="9:17" ht="14.25">
      <c r="I300" s="49"/>
      <c r="J300" s="49"/>
      <c r="N300" s="107"/>
      <c r="Q300" s="287"/>
    </row>
    <row r="301" spans="9:17" ht="14.25">
      <c r="I301" s="49"/>
      <c r="J301" s="49"/>
      <c r="N301" s="107"/>
      <c r="Q301" s="287"/>
    </row>
    <row r="302" spans="9:17" ht="14.25">
      <c r="I302" s="49"/>
      <c r="J302" s="49"/>
      <c r="N302" s="107"/>
      <c r="Q302" s="287"/>
    </row>
    <row r="303" spans="9:17" ht="14.25">
      <c r="I303" s="49"/>
      <c r="J303" s="49"/>
      <c r="N303" s="107"/>
      <c r="Q303" s="287"/>
    </row>
    <row r="304" spans="9:17" ht="14.25">
      <c r="I304" s="49"/>
      <c r="J304" s="49"/>
      <c r="N304" s="107"/>
      <c r="Q304" s="287"/>
    </row>
    <row r="305" spans="9:17" ht="14.25">
      <c r="I305" s="49"/>
      <c r="J305" s="49"/>
      <c r="N305" s="107"/>
      <c r="Q305" s="287"/>
    </row>
    <row r="306" spans="9:17" ht="14.25">
      <c r="I306" s="49"/>
      <c r="J306" s="49"/>
      <c r="N306" s="107"/>
      <c r="Q306" s="287"/>
    </row>
    <row r="307" spans="9:17" ht="14.25">
      <c r="I307" s="49"/>
      <c r="J307" s="49"/>
      <c r="N307" s="107"/>
      <c r="Q307" s="287"/>
    </row>
    <row r="308" spans="9:17" ht="14.25">
      <c r="I308" s="49"/>
      <c r="J308" s="49"/>
      <c r="N308" s="107"/>
      <c r="Q308" s="287"/>
    </row>
    <row r="309" spans="9:17" ht="14.25">
      <c r="I309" s="49"/>
      <c r="J309" s="49"/>
      <c r="N309" s="107"/>
      <c r="Q309" s="287"/>
    </row>
    <row r="310" spans="9:17" ht="14.25">
      <c r="I310" s="49"/>
      <c r="J310" s="49"/>
      <c r="N310" s="107"/>
      <c r="Q310" s="287"/>
    </row>
    <row r="311" spans="9:17" ht="14.25">
      <c r="I311" s="49"/>
      <c r="J311" s="49"/>
      <c r="N311" s="107"/>
      <c r="Q311" s="287"/>
    </row>
    <row r="312" spans="9:17" ht="14.25">
      <c r="I312" s="49"/>
      <c r="J312" s="49"/>
      <c r="N312" s="107"/>
      <c r="Q312" s="287"/>
    </row>
    <row r="313" spans="9:17" ht="14.25">
      <c r="I313" s="49"/>
      <c r="J313" s="49"/>
      <c r="N313" s="107"/>
      <c r="Q313" s="287"/>
    </row>
    <row r="314" spans="9:17" ht="14.25">
      <c r="I314" s="49"/>
      <c r="J314" s="49"/>
      <c r="N314" s="107"/>
      <c r="Q314" s="287"/>
    </row>
    <row r="315" spans="9:17" ht="14.25">
      <c r="I315" s="49"/>
      <c r="J315" s="49"/>
      <c r="N315" s="107"/>
      <c r="Q315" s="287"/>
    </row>
    <row r="316" spans="9:17" ht="14.25">
      <c r="I316" s="49"/>
      <c r="J316" s="49"/>
      <c r="N316" s="107"/>
      <c r="Q316" s="287"/>
    </row>
    <row r="317" spans="9:17" ht="14.25">
      <c r="I317" s="49"/>
      <c r="J317" s="49"/>
      <c r="N317" s="107"/>
      <c r="Q317" s="287"/>
    </row>
    <row r="318" spans="9:17" ht="14.25">
      <c r="I318" s="49"/>
      <c r="J318" s="49"/>
      <c r="N318" s="107"/>
      <c r="Q318" s="287"/>
    </row>
    <row r="319" spans="9:17" ht="14.25">
      <c r="I319" s="49"/>
      <c r="J319" s="49"/>
      <c r="N319" s="107"/>
      <c r="Q319" s="287"/>
    </row>
    <row r="320" spans="9:17" ht="14.25">
      <c r="I320" s="49"/>
      <c r="J320" s="49"/>
      <c r="N320" s="107"/>
      <c r="Q320" s="287"/>
    </row>
    <row r="321" spans="9:17" ht="14.25">
      <c r="I321" s="49"/>
      <c r="J321" s="49"/>
      <c r="N321" s="107"/>
      <c r="Q321" s="287"/>
    </row>
    <row r="322" spans="9:17" ht="14.25">
      <c r="I322" s="49"/>
      <c r="J322" s="49"/>
      <c r="N322" s="107"/>
      <c r="Q322" s="287"/>
    </row>
    <row r="323" spans="9:17" ht="14.25">
      <c r="I323" s="49"/>
      <c r="J323" s="49"/>
      <c r="N323" s="107"/>
      <c r="Q323" s="287"/>
    </row>
    <row r="324" spans="9:17" ht="14.25">
      <c r="I324" s="49"/>
      <c r="J324" s="49"/>
      <c r="N324" s="107"/>
      <c r="Q324" s="287"/>
    </row>
    <row r="325" spans="9:17" ht="14.25">
      <c r="I325" s="49"/>
      <c r="J325" s="49"/>
      <c r="N325" s="107"/>
      <c r="Q325" s="287"/>
    </row>
    <row r="326" spans="9:17" ht="14.25">
      <c r="I326" s="49"/>
      <c r="J326" s="49"/>
      <c r="N326" s="107"/>
      <c r="Q326" s="287"/>
    </row>
    <row r="327" spans="9:17" ht="14.25">
      <c r="I327" s="49"/>
      <c r="J327" s="49"/>
      <c r="N327" s="107"/>
      <c r="Q327" s="287"/>
    </row>
    <row r="328" spans="9:17" ht="14.25">
      <c r="I328" s="49"/>
      <c r="J328" s="49"/>
      <c r="N328" s="107"/>
      <c r="Q328" s="287"/>
    </row>
    <row r="329" spans="9:17" ht="14.25">
      <c r="I329" s="49"/>
      <c r="J329" s="49"/>
      <c r="N329" s="107"/>
      <c r="Q329" s="287"/>
    </row>
    <row r="330" spans="9:17" ht="14.25">
      <c r="I330" s="49"/>
      <c r="J330" s="49"/>
      <c r="N330" s="107"/>
      <c r="Q330" s="287"/>
    </row>
    <row r="331" spans="9:17" ht="14.25">
      <c r="I331" s="49"/>
      <c r="J331" s="49"/>
      <c r="N331" s="107"/>
      <c r="Q331" s="287"/>
    </row>
    <row r="332" spans="9:17" ht="14.25">
      <c r="I332" s="49"/>
      <c r="J332" s="49"/>
      <c r="N332" s="107"/>
      <c r="Q332" s="287"/>
    </row>
    <row r="333" spans="9:17" ht="14.25">
      <c r="I333" s="49"/>
      <c r="J333" s="49"/>
      <c r="N333" s="107"/>
      <c r="Q333" s="287"/>
    </row>
    <row r="334" spans="9:17" ht="14.25">
      <c r="I334" s="49"/>
      <c r="J334" s="49"/>
      <c r="N334" s="107"/>
      <c r="Q334" s="287"/>
    </row>
    <row r="335" spans="9:17" ht="14.25">
      <c r="I335" s="49"/>
      <c r="J335" s="49"/>
      <c r="N335" s="107"/>
      <c r="Q335" s="287"/>
    </row>
    <row r="336" spans="9:17" ht="14.25">
      <c r="I336" s="49"/>
      <c r="J336" s="49"/>
      <c r="N336" s="107"/>
      <c r="Q336" s="287"/>
    </row>
    <row r="337" spans="9:17" ht="14.25">
      <c r="I337" s="49"/>
      <c r="J337" s="49"/>
      <c r="N337" s="107"/>
      <c r="Q337" s="287"/>
    </row>
    <row r="338" spans="9:17" ht="14.25">
      <c r="I338" s="49"/>
      <c r="J338" s="49"/>
      <c r="N338" s="107"/>
      <c r="Q338" s="287"/>
    </row>
    <row r="339" spans="9:17" ht="14.25">
      <c r="I339" s="49"/>
      <c r="J339" s="49"/>
      <c r="N339" s="107"/>
      <c r="Q339" s="287"/>
    </row>
    <row r="340" spans="9:17" ht="14.25">
      <c r="I340" s="49"/>
      <c r="J340" s="49"/>
      <c r="N340" s="107"/>
      <c r="Q340" s="287"/>
    </row>
    <row r="341" spans="9:17" ht="14.25">
      <c r="I341" s="49"/>
      <c r="J341" s="49"/>
      <c r="N341" s="107"/>
      <c r="Q341" s="287"/>
    </row>
    <row r="342" spans="9:17" ht="14.25">
      <c r="I342" s="49"/>
      <c r="J342" s="49"/>
      <c r="N342" s="107"/>
      <c r="Q342" s="287"/>
    </row>
    <row r="343" spans="9:17" ht="14.25">
      <c r="I343" s="49"/>
      <c r="J343" s="49"/>
      <c r="N343" s="107"/>
      <c r="Q343" s="287"/>
    </row>
    <row r="344" spans="9:17" ht="14.25">
      <c r="I344" s="49"/>
      <c r="J344" s="49"/>
      <c r="N344" s="107"/>
      <c r="Q344" s="287"/>
    </row>
    <row r="345" spans="9:17" ht="14.25">
      <c r="I345" s="49"/>
      <c r="J345" s="49"/>
      <c r="N345" s="107"/>
      <c r="Q345" s="287"/>
    </row>
    <row r="346" spans="9:17" ht="14.25">
      <c r="I346" s="49"/>
      <c r="J346" s="49"/>
      <c r="N346" s="107"/>
      <c r="Q346" s="287"/>
    </row>
    <row r="347" spans="9:17" ht="14.25">
      <c r="I347" s="49"/>
      <c r="J347" s="49"/>
      <c r="N347" s="107"/>
      <c r="Q347" s="287"/>
    </row>
    <row r="348" spans="9:17" ht="14.25">
      <c r="I348" s="49"/>
      <c r="J348" s="49"/>
      <c r="N348" s="107"/>
      <c r="Q348" s="287"/>
    </row>
    <row r="349" spans="9:17" ht="14.25">
      <c r="I349" s="49"/>
      <c r="J349" s="49"/>
      <c r="N349" s="107"/>
      <c r="Q349" s="287"/>
    </row>
    <row r="350" spans="9:17" ht="14.25">
      <c r="I350" s="49"/>
      <c r="J350" s="49"/>
      <c r="N350" s="107"/>
      <c r="Q350" s="287"/>
    </row>
    <row r="351" spans="9:17" ht="14.25">
      <c r="I351" s="49"/>
      <c r="J351" s="49"/>
      <c r="N351" s="107"/>
      <c r="Q351" s="287"/>
    </row>
    <row r="352" spans="9:17" ht="14.25">
      <c r="I352" s="49"/>
      <c r="J352" s="49"/>
      <c r="N352" s="107"/>
      <c r="Q352" s="287"/>
    </row>
    <row r="353" spans="9:17" ht="14.25">
      <c r="I353" s="49"/>
      <c r="J353" s="49"/>
      <c r="N353" s="107"/>
      <c r="Q353" s="287"/>
    </row>
    <row r="354" spans="9:17" ht="14.25">
      <c r="I354" s="49"/>
      <c r="J354" s="49"/>
      <c r="N354" s="107"/>
      <c r="Q354" s="287"/>
    </row>
    <row r="355" spans="9:17" ht="14.25">
      <c r="I355" s="49"/>
      <c r="J355" s="49"/>
      <c r="N355" s="107"/>
      <c r="Q355" s="287"/>
    </row>
    <row r="356" spans="9:17" ht="14.25">
      <c r="I356" s="49"/>
      <c r="J356" s="49"/>
      <c r="N356" s="107"/>
      <c r="Q356" s="287"/>
    </row>
    <row r="357" spans="9:17" ht="14.25">
      <c r="I357" s="49"/>
      <c r="J357" s="49"/>
      <c r="N357" s="107"/>
      <c r="Q357" s="287"/>
    </row>
    <row r="358" spans="9:17" ht="14.25">
      <c r="I358" s="49"/>
      <c r="J358" s="49"/>
      <c r="N358" s="107"/>
      <c r="Q358" s="287"/>
    </row>
    <row r="359" spans="9:17" ht="14.25">
      <c r="I359" s="49"/>
      <c r="J359" s="49"/>
      <c r="N359" s="107"/>
      <c r="Q359" s="287"/>
    </row>
    <row r="360" spans="9:17" ht="14.25">
      <c r="I360" s="49"/>
      <c r="J360" s="49"/>
      <c r="N360" s="107"/>
      <c r="Q360" s="287"/>
    </row>
    <row r="361" spans="9:17" ht="14.25">
      <c r="I361" s="49"/>
      <c r="J361" s="49"/>
      <c r="N361" s="107"/>
      <c r="Q361" s="287"/>
    </row>
    <row r="362" spans="9:17" ht="14.25">
      <c r="I362" s="49"/>
      <c r="J362" s="49"/>
      <c r="N362" s="107"/>
      <c r="Q362" s="287"/>
    </row>
    <row r="363" spans="9:17" ht="14.25">
      <c r="I363" s="49"/>
      <c r="J363" s="49"/>
      <c r="N363" s="107"/>
      <c r="Q363" s="287"/>
    </row>
    <row r="364" spans="9:17" ht="14.25">
      <c r="I364" s="49"/>
      <c r="J364" s="49"/>
      <c r="N364" s="107"/>
      <c r="Q364" s="287"/>
    </row>
    <row r="365" spans="9:17" ht="14.25">
      <c r="I365" s="49"/>
      <c r="J365" s="49"/>
      <c r="N365" s="107"/>
      <c r="Q365" s="287"/>
    </row>
    <row r="366" spans="9:17" ht="14.25">
      <c r="I366" s="49"/>
      <c r="J366" s="49"/>
      <c r="N366" s="107"/>
      <c r="Q366" s="287"/>
    </row>
    <row r="367" spans="9:17" ht="14.25">
      <c r="I367" s="49"/>
      <c r="J367" s="49"/>
      <c r="N367" s="107"/>
      <c r="Q367" s="287"/>
    </row>
    <row r="368" spans="9:17" ht="14.25">
      <c r="I368" s="49"/>
      <c r="J368" s="49"/>
      <c r="N368" s="107"/>
      <c r="Q368" s="287"/>
    </row>
    <row r="369" spans="9:17" ht="14.25">
      <c r="I369" s="49"/>
      <c r="J369" s="49"/>
      <c r="N369" s="107"/>
      <c r="Q369" s="287"/>
    </row>
    <row r="370" spans="9:17" ht="14.25">
      <c r="I370" s="49"/>
      <c r="J370" s="49"/>
      <c r="N370" s="107"/>
      <c r="Q370" s="287"/>
    </row>
    <row r="371" spans="9:17" ht="14.25">
      <c r="I371" s="49"/>
      <c r="J371" s="49"/>
      <c r="N371" s="107"/>
      <c r="Q371" s="287"/>
    </row>
    <row r="372" spans="9:17" ht="14.25">
      <c r="I372" s="49"/>
      <c r="J372" s="49"/>
      <c r="N372" s="107"/>
      <c r="Q372" s="287"/>
    </row>
    <row r="373" spans="9:17" ht="14.25">
      <c r="I373" s="49"/>
      <c r="J373" s="49"/>
      <c r="N373" s="107"/>
      <c r="Q373" s="287"/>
    </row>
    <row r="374" spans="9:17" ht="14.25">
      <c r="I374" s="49"/>
      <c r="J374" s="49"/>
      <c r="N374" s="107"/>
      <c r="Q374" s="287"/>
    </row>
    <row r="375" spans="9:17" ht="14.25">
      <c r="I375" s="49"/>
      <c r="J375" s="49"/>
      <c r="N375" s="107"/>
      <c r="Q375" s="287"/>
    </row>
    <row r="376" spans="9:17" ht="14.25">
      <c r="I376" s="49"/>
      <c r="J376" s="49"/>
      <c r="N376" s="107"/>
      <c r="Q376" s="287"/>
    </row>
    <row r="377" spans="9:17" ht="14.25">
      <c r="I377" s="49"/>
      <c r="J377" s="49"/>
      <c r="N377" s="107"/>
      <c r="Q377" s="287"/>
    </row>
    <row r="378" spans="9:17" ht="14.25">
      <c r="I378" s="49"/>
      <c r="J378" s="49"/>
      <c r="N378" s="107"/>
      <c r="Q378" s="287"/>
    </row>
    <row r="379" spans="9:17" ht="14.25">
      <c r="I379" s="49"/>
      <c r="J379" s="49"/>
      <c r="N379" s="107"/>
      <c r="Q379" s="287"/>
    </row>
    <row r="380" spans="9:17" ht="14.25">
      <c r="I380" s="49"/>
      <c r="J380" s="49"/>
      <c r="N380" s="107"/>
      <c r="Q380" s="287"/>
    </row>
    <row r="381" spans="9:17" ht="14.25">
      <c r="I381" s="49"/>
      <c r="J381" s="49"/>
      <c r="N381" s="107"/>
      <c r="Q381" s="287"/>
    </row>
    <row r="382" spans="9:17" ht="14.25">
      <c r="I382" s="49"/>
      <c r="J382" s="49"/>
      <c r="N382" s="107"/>
      <c r="Q382" s="287"/>
    </row>
    <row r="383" spans="9:17" ht="14.25">
      <c r="I383" s="49"/>
      <c r="J383" s="49"/>
      <c r="N383" s="107"/>
      <c r="Q383" s="287"/>
    </row>
    <row r="384" spans="9:17" ht="14.25">
      <c r="I384" s="49"/>
      <c r="J384" s="49"/>
      <c r="N384" s="107"/>
      <c r="Q384" s="287"/>
    </row>
    <row r="385" spans="9:17" ht="14.25">
      <c r="I385" s="49"/>
      <c r="J385" s="49"/>
      <c r="N385" s="107"/>
      <c r="Q385" s="287"/>
    </row>
    <row r="386" spans="9:17" ht="14.25">
      <c r="I386" s="49"/>
      <c r="J386" s="49"/>
      <c r="N386" s="107"/>
      <c r="Q386" s="287"/>
    </row>
    <row r="387" spans="9:17" ht="14.25">
      <c r="I387" s="49"/>
      <c r="J387" s="49"/>
      <c r="N387" s="107"/>
      <c r="Q387" s="287"/>
    </row>
    <row r="779" ht="3.75" customHeight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4.5" customHeight="1" hidden="1"/>
    <row r="792" ht="14.25" hidden="1"/>
    <row r="793" ht="14.25" hidden="1"/>
    <row r="794" ht="14.25" hidden="1"/>
    <row r="795" ht="14.25" hidden="1"/>
    <row r="796" ht="14.25" hidden="1"/>
    <row r="797" ht="14.25" hidden="1"/>
  </sheetData>
  <sheetProtection/>
  <mergeCells count="189">
    <mergeCell ref="A228:E228"/>
    <mergeCell ref="A217:L217"/>
    <mergeCell ref="I221:Q221"/>
    <mergeCell ref="I222:K222"/>
    <mergeCell ref="A223:E223"/>
    <mergeCell ref="A225:E225"/>
    <mergeCell ref="D202:E202"/>
    <mergeCell ref="D203:E203"/>
    <mergeCell ref="D204:E204"/>
    <mergeCell ref="D209:E209"/>
    <mergeCell ref="D210:E210"/>
    <mergeCell ref="D216:E216"/>
    <mergeCell ref="D193:E193"/>
    <mergeCell ref="D194:E194"/>
    <mergeCell ref="D195:E195"/>
    <mergeCell ref="A196:A202"/>
    <mergeCell ref="D196:E196"/>
    <mergeCell ref="D197:E197"/>
    <mergeCell ref="D198:E198"/>
    <mergeCell ref="D199:E199"/>
    <mergeCell ref="D200:E200"/>
    <mergeCell ref="D201:E201"/>
    <mergeCell ref="D187:E187"/>
    <mergeCell ref="D188:E188"/>
    <mergeCell ref="D189:E189"/>
    <mergeCell ref="D190:E190"/>
    <mergeCell ref="D191:E191"/>
    <mergeCell ref="D192:E192"/>
    <mergeCell ref="A182:A184"/>
    <mergeCell ref="D182:E182"/>
    <mergeCell ref="D183:E183"/>
    <mergeCell ref="D184:E184"/>
    <mergeCell ref="D185:E185"/>
    <mergeCell ref="D186:E186"/>
    <mergeCell ref="D177:E177"/>
    <mergeCell ref="D178:E178"/>
    <mergeCell ref="B179:B180"/>
    <mergeCell ref="D179:E179"/>
    <mergeCell ref="D180:E180"/>
    <mergeCell ref="D181:E181"/>
    <mergeCell ref="D171:E171"/>
    <mergeCell ref="D172:E172"/>
    <mergeCell ref="D173:E173"/>
    <mergeCell ref="D174:E174"/>
    <mergeCell ref="D175:E175"/>
    <mergeCell ref="D176:E176"/>
    <mergeCell ref="D162:E162"/>
    <mergeCell ref="D164:E164"/>
    <mergeCell ref="D165:E165"/>
    <mergeCell ref="A166:A173"/>
    <mergeCell ref="D166:E166"/>
    <mergeCell ref="D167:E167"/>
    <mergeCell ref="D168:E168"/>
    <mergeCell ref="D169:E169"/>
    <mergeCell ref="D170:E170"/>
    <mergeCell ref="B171:B172"/>
    <mergeCell ref="B151:B157"/>
    <mergeCell ref="D151:E151"/>
    <mergeCell ref="D154:E154"/>
    <mergeCell ref="D157:E157"/>
    <mergeCell ref="D158:E158"/>
    <mergeCell ref="D159:E159"/>
    <mergeCell ref="D139:E139"/>
    <mergeCell ref="Q139:R139"/>
    <mergeCell ref="D140:E140"/>
    <mergeCell ref="D141:E141"/>
    <mergeCell ref="Q142:T142"/>
    <mergeCell ref="D150:E150"/>
    <mergeCell ref="Q144:T144"/>
    <mergeCell ref="C133:E133"/>
    <mergeCell ref="D134:E134"/>
    <mergeCell ref="D135:E135"/>
    <mergeCell ref="D136:E136"/>
    <mergeCell ref="D137:E137"/>
    <mergeCell ref="D138:E138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Q119:T119"/>
    <mergeCell ref="Q120:T120"/>
    <mergeCell ref="D121:E121"/>
    <mergeCell ref="Q121:T121"/>
    <mergeCell ref="D124:E124"/>
    <mergeCell ref="D125:E125"/>
    <mergeCell ref="D114:E114"/>
    <mergeCell ref="D115:E115"/>
    <mergeCell ref="D116:E116"/>
    <mergeCell ref="D117:E117"/>
    <mergeCell ref="C118:C124"/>
    <mergeCell ref="D118:E118"/>
    <mergeCell ref="D106:E106"/>
    <mergeCell ref="D109:E109"/>
    <mergeCell ref="D110:E110"/>
    <mergeCell ref="D111:E111"/>
    <mergeCell ref="D112:E112"/>
    <mergeCell ref="D113:E113"/>
    <mergeCell ref="D101:E101"/>
    <mergeCell ref="C102:C104"/>
    <mergeCell ref="D102:E102"/>
    <mergeCell ref="D103:E103"/>
    <mergeCell ref="D104:E104"/>
    <mergeCell ref="D105:E105"/>
    <mergeCell ref="D95:E95"/>
    <mergeCell ref="D96:E96"/>
    <mergeCell ref="D97:E97"/>
    <mergeCell ref="D98:E98"/>
    <mergeCell ref="C99:E99"/>
    <mergeCell ref="D100:E100"/>
    <mergeCell ref="D81:E81"/>
    <mergeCell ref="D82:E82"/>
    <mergeCell ref="D91:E91"/>
    <mergeCell ref="C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1:E61"/>
    <mergeCell ref="D63:E63"/>
    <mergeCell ref="D70:E70"/>
    <mergeCell ref="D51:E51"/>
    <mergeCell ref="D52:E52"/>
    <mergeCell ref="D53:E53"/>
    <mergeCell ref="D54:E54"/>
    <mergeCell ref="D55:E55"/>
    <mergeCell ref="Q55:T55"/>
    <mergeCell ref="D41:E41"/>
    <mergeCell ref="B42:E42"/>
    <mergeCell ref="A43:A158"/>
    <mergeCell ref="C43:E43"/>
    <mergeCell ref="B44:B149"/>
    <mergeCell ref="C44:E44"/>
    <mergeCell ref="D45:E45"/>
    <mergeCell ref="D46:E46"/>
    <mergeCell ref="D47:E47"/>
    <mergeCell ref="D50:E50"/>
    <mergeCell ref="B36:B40"/>
    <mergeCell ref="D36:E36"/>
    <mergeCell ref="D37:E37"/>
    <mergeCell ref="D38:E38"/>
    <mergeCell ref="D39:E39"/>
    <mergeCell ref="D40:E40"/>
    <mergeCell ref="D22:E22"/>
    <mergeCell ref="C23:C24"/>
    <mergeCell ref="D25:E25"/>
    <mergeCell ref="D26:E26"/>
    <mergeCell ref="D27:E27"/>
    <mergeCell ref="D35:E35"/>
    <mergeCell ref="M11:M12"/>
    <mergeCell ref="N11:N12"/>
    <mergeCell ref="B13:C13"/>
    <mergeCell ref="D13:E13"/>
    <mergeCell ref="D14:E14"/>
    <mergeCell ref="A15:A41"/>
    <mergeCell ref="D15:E15"/>
    <mergeCell ref="B16:B26"/>
    <mergeCell ref="D16:E16"/>
    <mergeCell ref="D21:E21"/>
    <mergeCell ref="H9:J9"/>
    <mergeCell ref="K9:N9"/>
    <mergeCell ref="O9:O12"/>
    <mergeCell ref="P9:P12"/>
    <mergeCell ref="Q9:Q12"/>
    <mergeCell ref="H10:I11"/>
    <mergeCell ref="J10:J12"/>
    <mergeCell ref="K10:N10"/>
    <mergeCell ref="K11:K12"/>
    <mergeCell ref="L11:L12"/>
    <mergeCell ref="Q118:S118"/>
    <mergeCell ref="D218:E218"/>
    <mergeCell ref="A1:I1"/>
    <mergeCell ref="A3:N3"/>
    <mergeCell ref="A4:I4"/>
    <mergeCell ref="A6:O6"/>
    <mergeCell ref="A9:C12"/>
    <mergeCell ref="D9:E12"/>
    <mergeCell ref="F9:F12"/>
    <mergeCell ref="G9:G12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M205"/>
  <sheetViews>
    <sheetView view="pageBreakPreview" zoomScaleSheetLayoutView="100" zoomScalePageLayoutView="0" workbookViewId="0" topLeftCell="A114">
      <selection activeCell="N91" sqref="N91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1.8515625" style="105" customWidth="1"/>
    <col min="8" max="8" width="12.57421875" style="105" customWidth="1"/>
    <col min="9" max="9" width="13.57421875" style="49" customWidth="1"/>
    <col min="10" max="10" width="12.140625" style="49" customWidth="1"/>
    <col min="11" max="11" width="11.421875" style="49" customWidth="1"/>
    <col min="12" max="12" width="11.28125" style="49" customWidth="1"/>
    <col min="13" max="13" width="11.140625" style="49" customWidth="1"/>
    <col min="14" max="14" width="11.57421875" style="107" customWidth="1"/>
    <col min="15" max="15" width="8.8515625" style="107" customWidth="1"/>
    <col min="16" max="16" width="10.28125" style="107" customWidth="1"/>
    <col min="17" max="17" width="9.57421875" style="356" customWidth="1"/>
    <col min="18" max="16384" width="9.140625" style="49" customWidth="1"/>
  </cols>
  <sheetData>
    <row r="1" spans="1:16" ht="15.75">
      <c r="A1" s="523" t="s">
        <v>201</v>
      </c>
      <c r="B1" s="523"/>
      <c r="C1" s="523"/>
      <c r="D1" s="523"/>
      <c r="E1" s="523"/>
      <c r="F1" s="523"/>
      <c r="G1" s="523"/>
      <c r="H1" s="523"/>
      <c r="I1" s="523"/>
      <c r="J1" s="71"/>
      <c r="K1" s="71"/>
      <c r="L1" s="71"/>
      <c r="M1" s="71"/>
      <c r="N1" s="72" t="s">
        <v>269</v>
      </c>
      <c r="O1" s="72"/>
      <c r="P1" s="72"/>
    </row>
    <row r="2" spans="1:16" ht="15">
      <c r="A2" s="73" t="s">
        <v>202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2"/>
      <c r="P2" s="72"/>
    </row>
    <row r="3" spans="1:16" ht="15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72"/>
      <c r="P3" s="72"/>
    </row>
    <row r="4" spans="1:16" ht="18">
      <c r="A4" s="492" t="s">
        <v>204</v>
      </c>
      <c r="B4" s="492"/>
      <c r="C4" s="492"/>
      <c r="D4" s="492"/>
      <c r="E4" s="492"/>
      <c r="F4" s="492"/>
      <c r="G4" s="492"/>
      <c r="H4" s="492"/>
      <c r="I4" s="492"/>
      <c r="J4" s="75"/>
      <c r="K4" s="75"/>
      <c r="L4" s="75"/>
      <c r="M4" s="75"/>
      <c r="N4" s="353"/>
      <c r="O4" s="72"/>
      <c r="P4" s="72"/>
    </row>
    <row r="5" spans="1:16" ht="15.75">
      <c r="A5" s="76"/>
      <c r="B5" s="76"/>
      <c r="C5" s="76"/>
      <c r="D5" s="76"/>
      <c r="E5" s="77"/>
      <c r="F5" s="78"/>
      <c r="G5" s="78"/>
      <c r="H5" s="78"/>
      <c r="I5" s="71"/>
      <c r="J5" s="71"/>
      <c r="K5" s="71"/>
      <c r="L5" s="71"/>
      <c r="M5" s="71"/>
      <c r="N5" s="72"/>
      <c r="O5" s="72"/>
      <c r="P5" s="72"/>
    </row>
    <row r="6" spans="1:16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360"/>
    </row>
    <row r="7" spans="1:16" ht="15.75">
      <c r="A7" s="76"/>
      <c r="B7" s="76"/>
      <c r="C7" s="76"/>
      <c r="D7" s="76"/>
      <c r="E7" s="77"/>
      <c r="F7" s="78"/>
      <c r="G7" s="78"/>
      <c r="H7" s="78"/>
      <c r="I7" s="71"/>
      <c r="J7" s="71"/>
      <c r="K7" s="71"/>
      <c r="L7" s="71"/>
      <c r="M7" s="71"/>
      <c r="N7" s="72"/>
      <c r="O7" s="72"/>
      <c r="P7" s="72"/>
    </row>
    <row r="8" spans="1:16" ht="15">
      <c r="A8" s="79"/>
      <c r="B8" s="79"/>
      <c r="C8" s="79"/>
      <c r="D8" s="79"/>
      <c r="E8" s="80"/>
      <c r="F8" s="78"/>
      <c r="G8" s="78"/>
      <c r="H8" s="78"/>
      <c r="I8" s="72"/>
      <c r="J8" s="72"/>
      <c r="K8" s="72"/>
      <c r="L8" s="72"/>
      <c r="M8" s="72"/>
      <c r="N8" s="72"/>
      <c r="O8" s="72" t="s">
        <v>205</v>
      </c>
      <c r="P8" s="72"/>
    </row>
    <row r="9" spans="1:17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9" t="s">
        <v>427</v>
      </c>
      <c r="H9" s="534" t="s">
        <v>428</v>
      </c>
      <c r="I9" s="535"/>
      <c r="J9" s="536"/>
      <c r="K9" s="534" t="s">
        <v>366</v>
      </c>
      <c r="L9" s="535"/>
      <c r="M9" s="535"/>
      <c r="N9" s="536"/>
      <c r="O9" s="550" t="s">
        <v>409</v>
      </c>
      <c r="P9" s="539" t="s">
        <v>425</v>
      </c>
      <c r="Q9" s="569"/>
    </row>
    <row r="10" spans="1:17" s="46" customFormat="1" ht="18" customHeight="1">
      <c r="A10" s="528"/>
      <c r="B10" s="529"/>
      <c r="C10" s="530"/>
      <c r="D10" s="528"/>
      <c r="E10" s="530"/>
      <c r="F10" s="540"/>
      <c r="G10" s="540"/>
      <c r="H10" s="546" t="s">
        <v>270</v>
      </c>
      <c r="I10" s="547"/>
      <c r="J10" s="539" t="s">
        <v>97</v>
      </c>
      <c r="K10" s="534" t="s">
        <v>30</v>
      </c>
      <c r="L10" s="535"/>
      <c r="M10" s="535"/>
      <c r="N10" s="536"/>
      <c r="O10" s="551"/>
      <c r="P10" s="540"/>
      <c r="Q10" s="569"/>
    </row>
    <row r="11" spans="1:17" s="46" customFormat="1" ht="19.5" customHeight="1">
      <c r="A11" s="528"/>
      <c r="B11" s="529"/>
      <c r="C11" s="530"/>
      <c r="D11" s="528"/>
      <c r="E11" s="530"/>
      <c r="F11" s="540"/>
      <c r="G11" s="540"/>
      <c r="H11" s="548"/>
      <c r="I11" s="549"/>
      <c r="J11" s="540"/>
      <c r="K11" s="539" t="s">
        <v>410</v>
      </c>
      <c r="L11" s="539" t="s">
        <v>411</v>
      </c>
      <c r="M11" s="539" t="s">
        <v>412</v>
      </c>
      <c r="N11" s="537" t="s">
        <v>413</v>
      </c>
      <c r="O11" s="551"/>
      <c r="P11" s="540"/>
      <c r="Q11" s="569"/>
    </row>
    <row r="12" spans="1:17" s="46" customFormat="1" ht="60.75" customHeight="1">
      <c r="A12" s="531"/>
      <c r="B12" s="532"/>
      <c r="C12" s="533"/>
      <c r="D12" s="531"/>
      <c r="E12" s="533"/>
      <c r="F12" s="541"/>
      <c r="G12" s="541"/>
      <c r="H12" s="351" t="s">
        <v>444</v>
      </c>
      <c r="I12" s="351" t="s">
        <v>445</v>
      </c>
      <c r="J12" s="541"/>
      <c r="K12" s="541"/>
      <c r="L12" s="541"/>
      <c r="M12" s="541"/>
      <c r="N12" s="538"/>
      <c r="O12" s="552"/>
      <c r="P12" s="541"/>
      <c r="Q12" s="569"/>
    </row>
    <row r="13" spans="1:17" ht="13.5" customHeight="1">
      <c r="A13" s="361">
        <v>0</v>
      </c>
      <c r="B13" s="542">
        <v>1</v>
      </c>
      <c r="C13" s="543"/>
      <c r="D13" s="544">
        <v>2</v>
      </c>
      <c r="E13" s="545"/>
      <c r="F13" s="45">
        <v>3</v>
      </c>
      <c r="G13" s="45" t="s">
        <v>424</v>
      </c>
      <c r="H13" s="60">
        <v>4</v>
      </c>
      <c r="I13" s="60" t="s">
        <v>367</v>
      </c>
      <c r="J13" s="45">
        <v>5</v>
      </c>
      <c r="K13" s="45" t="s">
        <v>405</v>
      </c>
      <c r="L13" s="45" t="s">
        <v>406</v>
      </c>
      <c r="M13" s="45" t="s">
        <v>407</v>
      </c>
      <c r="N13" s="60" t="s">
        <v>408</v>
      </c>
      <c r="O13" s="145">
        <v>7</v>
      </c>
      <c r="P13" s="60">
        <v>8</v>
      </c>
      <c r="Q13" s="49"/>
    </row>
    <row r="14" spans="1:16" ht="24.75" customHeight="1">
      <c r="A14" s="361" t="s">
        <v>208</v>
      </c>
      <c r="B14" s="361"/>
      <c r="C14" s="361"/>
      <c r="D14" s="553" t="s">
        <v>148</v>
      </c>
      <c r="E14" s="554"/>
      <c r="F14" s="45">
        <v>1</v>
      </c>
      <c r="G14" s="157">
        <f aca="true" t="shared" si="0" ref="G14:N14">G15+G35+G41</f>
        <v>325580</v>
      </c>
      <c r="H14" s="50">
        <f t="shared" si="0"/>
        <v>322902</v>
      </c>
      <c r="I14" s="50">
        <f t="shared" si="0"/>
        <v>322902</v>
      </c>
      <c r="J14" s="50">
        <f t="shared" si="0"/>
        <v>325745</v>
      </c>
      <c r="K14" s="50" t="e">
        <f t="shared" si="0"/>
        <v>#REF!</v>
      </c>
      <c r="L14" s="50" t="e">
        <f t="shared" si="0"/>
        <v>#REF!</v>
      </c>
      <c r="M14" s="50" t="e">
        <f t="shared" si="0"/>
        <v>#REF!</v>
      </c>
      <c r="N14" s="50">
        <f t="shared" si="0"/>
        <v>328040</v>
      </c>
      <c r="O14" s="146">
        <f>N14/J14*100</f>
        <v>100.70453882638259</v>
      </c>
      <c r="P14" s="157">
        <f>J14/G14*100</f>
        <v>100.05067878862337</v>
      </c>
    </row>
    <row r="15" spans="1:16" ht="41.25" customHeight="1">
      <c r="A15" s="555"/>
      <c r="B15" s="349">
        <v>1</v>
      </c>
      <c r="C15" s="361"/>
      <c r="D15" s="573" t="s">
        <v>149</v>
      </c>
      <c r="E15" s="574"/>
      <c r="F15" s="45">
        <v>2</v>
      </c>
      <c r="G15" s="67">
        <f aca="true" t="shared" si="1" ref="G15:N15">G16+G21+G22+G25+G26+G27</f>
        <v>309216</v>
      </c>
      <c r="H15" s="51">
        <f t="shared" si="1"/>
        <v>312802</v>
      </c>
      <c r="I15" s="51">
        <f t="shared" si="1"/>
        <v>312802</v>
      </c>
      <c r="J15" s="51">
        <f t="shared" si="1"/>
        <v>312833</v>
      </c>
      <c r="K15" s="51" t="e">
        <f t="shared" si="1"/>
        <v>#REF!</v>
      </c>
      <c r="L15" s="51" t="e">
        <f t="shared" si="1"/>
        <v>#REF!</v>
      </c>
      <c r="M15" s="51" t="e">
        <f t="shared" si="1"/>
        <v>#REF!</v>
      </c>
      <c r="N15" s="51">
        <f t="shared" si="1"/>
        <v>314986</v>
      </c>
      <c r="O15" s="147">
        <f aca="true" t="shared" si="2" ref="O15:O78">SUM(N15/J15*100)</f>
        <v>100.68822662570764</v>
      </c>
      <c r="P15" s="67">
        <f aca="true" t="shared" si="3" ref="P15:P78">J15/G15*100</f>
        <v>101.16973248473559</v>
      </c>
    </row>
    <row r="16" spans="1:16" ht="31.5" customHeight="1">
      <c r="A16" s="556"/>
      <c r="B16" s="555"/>
      <c r="C16" s="361" t="s">
        <v>245</v>
      </c>
      <c r="D16" s="573" t="s">
        <v>63</v>
      </c>
      <c r="E16" s="574"/>
      <c r="F16" s="45">
        <v>3</v>
      </c>
      <c r="G16" s="186">
        <f aca="true" t="shared" si="4" ref="G16:N16">SUM(G17:G20)</f>
        <v>285566</v>
      </c>
      <c r="H16" s="51">
        <f t="shared" si="4"/>
        <v>295152</v>
      </c>
      <c r="I16" s="51">
        <f t="shared" si="4"/>
        <v>295152</v>
      </c>
      <c r="J16" s="51">
        <f t="shared" si="4"/>
        <v>291113</v>
      </c>
      <c r="K16" s="51" t="e">
        <f t="shared" si="4"/>
        <v>#REF!</v>
      </c>
      <c r="L16" s="51" t="e">
        <f t="shared" si="4"/>
        <v>#REF!</v>
      </c>
      <c r="M16" s="51" t="e">
        <f t="shared" si="4"/>
        <v>#REF!</v>
      </c>
      <c r="N16" s="51">
        <f t="shared" si="4"/>
        <v>293800</v>
      </c>
      <c r="O16" s="147">
        <f t="shared" si="2"/>
        <v>100.92300927818407</v>
      </c>
      <c r="P16" s="67">
        <f t="shared" si="3"/>
        <v>101.94245813577247</v>
      </c>
    </row>
    <row r="17" spans="1:16" ht="15.75" customHeight="1">
      <c r="A17" s="556"/>
      <c r="B17" s="556"/>
      <c r="C17" s="361"/>
      <c r="D17" s="362" t="s">
        <v>22</v>
      </c>
      <c r="E17" s="362" t="s">
        <v>271</v>
      </c>
      <c r="F17" s="45">
        <v>4</v>
      </c>
      <c r="G17" s="187"/>
      <c r="H17" s="51"/>
      <c r="I17" s="51"/>
      <c r="J17" s="51"/>
      <c r="K17" s="51"/>
      <c r="L17" s="51"/>
      <c r="M17" s="51"/>
      <c r="N17" s="51"/>
      <c r="O17" s="147"/>
      <c r="P17" s="67"/>
    </row>
    <row r="18" spans="1:16" ht="15.75" customHeight="1">
      <c r="A18" s="556"/>
      <c r="B18" s="556"/>
      <c r="C18" s="361"/>
      <c r="D18" s="362" t="s">
        <v>24</v>
      </c>
      <c r="E18" s="362" t="s">
        <v>272</v>
      </c>
      <c r="F18" s="45">
        <v>5</v>
      </c>
      <c r="G18" s="187">
        <v>198621</v>
      </c>
      <c r="H18" s="51">
        <v>173460</v>
      </c>
      <c r="I18" s="51">
        <v>173460</v>
      </c>
      <c r="J18" s="51">
        <v>167200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51">
        <v>164241</v>
      </c>
      <c r="O18" s="147">
        <f t="shared" si="2"/>
        <v>98.23026315789474</v>
      </c>
      <c r="P18" s="67">
        <f t="shared" si="3"/>
        <v>84.18042402364301</v>
      </c>
    </row>
    <row r="19" spans="1:16" ht="15.75" customHeight="1">
      <c r="A19" s="556"/>
      <c r="B19" s="556"/>
      <c r="C19" s="361"/>
      <c r="D19" s="362" t="s">
        <v>31</v>
      </c>
      <c r="E19" s="362" t="s">
        <v>273</v>
      </c>
      <c r="F19" s="45">
        <v>6</v>
      </c>
      <c r="G19" s="187">
        <v>64907</v>
      </c>
      <c r="H19" s="51">
        <v>101843</v>
      </c>
      <c r="I19" s="51">
        <v>101843</v>
      </c>
      <c r="J19" s="51">
        <v>103125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51">
        <v>106164</v>
      </c>
      <c r="O19" s="147">
        <f t="shared" si="2"/>
        <v>102.94690909090909</v>
      </c>
      <c r="P19" s="67">
        <f t="shared" si="3"/>
        <v>158.8811684410002</v>
      </c>
    </row>
    <row r="20" spans="1:16" ht="15.75" customHeight="1">
      <c r="A20" s="556"/>
      <c r="B20" s="556"/>
      <c r="C20" s="361"/>
      <c r="D20" s="362" t="s">
        <v>32</v>
      </c>
      <c r="E20" s="362" t="s">
        <v>274</v>
      </c>
      <c r="F20" s="45">
        <v>7</v>
      </c>
      <c r="G20" s="187">
        <v>22038</v>
      </c>
      <c r="H20" s="51">
        <v>19849</v>
      </c>
      <c r="I20" s="51">
        <v>19849</v>
      </c>
      <c r="J20" s="51">
        <v>20788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51">
        <v>23395</v>
      </c>
      <c r="O20" s="147">
        <f t="shared" si="2"/>
        <v>112.5408889744083</v>
      </c>
      <c r="P20" s="67">
        <f t="shared" si="3"/>
        <v>94.32797894545784</v>
      </c>
    </row>
    <row r="21" spans="1:16" ht="15.75" customHeight="1">
      <c r="A21" s="556"/>
      <c r="B21" s="556"/>
      <c r="C21" s="361" t="s">
        <v>251</v>
      </c>
      <c r="D21" s="573" t="s">
        <v>275</v>
      </c>
      <c r="E21" s="574"/>
      <c r="F21" s="45">
        <v>8</v>
      </c>
      <c r="G21" s="51"/>
      <c r="H21" s="51"/>
      <c r="I21" s="51"/>
      <c r="J21" s="47"/>
      <c r="K21" s="47"/>
      <c r="L21" s="47"/>
      <c r="M21" s="47"/>
      <c r="N21" s="51"/>
      <c r="O21" s="147"/>
      <c r="P21" s="67"/>
    </row>
    <row r="22" spans="1:16" ht="43.5" customHeight="1">
      <c r="A22" s="556"/>
      <c r="B22" s="556"/>
      <c r="C22" s="361" t="s">
        <v>253</v>
      </c>
      <c r="D22" s="573" t="s">
        <v>150</v>
      </c>
      <c r="E22" s="574"/>
      <c r="F22" s="45">
        <v>9</v>
      </c>
      <c r="G22" s="51"/>
      <c r="H22" s="51"/>
      <c r="I22" s="51"/>
      <c r="J22" s="47"/>
      <c r="K22" s="47"/>
      <c r="L22" s="47"/>
      <c r="M22" s="47"/>
      <c r="N22" s="51"/>
      <c r="O22" s="147"/>
      <c r="P22" s="67"/>
    </row>
    <row r="23" spans="1:16" ht="27.75" customHeight="1">
      <c r="A23" s="556"/>
      <c r="B23" s="556"/>
      <c r="C23" s="555"/>
      <c r="D23" s="81" t="s">
        <v>276</v>
      </c>
      <c r="E23" s="365" t="s">
        <v>134</v>
      </c>
      <c r="F23" s="45">
        <v>10</v>
      </c>
      <c r="G23" s="51"/>
      <c r="H23" s="51"/>
      <c r="I23" s="51"/>
      <c r="J23" s="47"/>
      <c r="K23" s="47"/>
      <c r="L23" s="47"/>
      <c r="M23" s="47"/>
      <c r="N23" s="51"/>
      <c r="O23" s="147"/>
      <c r="P23" s="67"/>
    </row>
    <row r="24" spans="1:16" ht="27.75" customHeight="1">
      <c r="A24" s="556"/>
      <c r="B24" s="556"/>
      <c r="C24" s="557"/>
      <c r="D24" s="81" t="s">
        <v>277</v>
      </c>
      <c r="E24" s="365" t="s">
        <v>278</v>
      </c>
      <c r="F24" s="45">
        <v>11</v>
      </c>
      <c r="G24" s="51"/>
      <c r="H24" s="51"/>
      <c r="I24" s="51"/>
      <c r="J24" s="47"/>
      <c r="K24" s="47"/>
      <c r="L24" s="47"/>
      <c r="M24" s="47"/>
      <c r="N24" s="51"/>
      <c r="O24" s="147"/>
      <c r="P24" s="67"/>
    </row>
    <row r="25" spans="1:16" ht="18.75" customHeight="1">
      <c r="A25" s="556"/>
      <c r="B25" s="556"/>
      <c r="C25" s="361" t="s">
        <v>255</v>
      </c>
      <c r="D25" s="573" t="s">
        <v>151</v>
      </c>
      <c r="E25" s="574"/>
      <c r="F25" s="45">
        <v>12</v>
      </c>
      <c r="G25" s="67">
        <v>132</v>
      </c>
      <c r="H25" s="51"/>
      <c r="I25" s="51"/>
      <c r="J25" s="51"/>
      <c r="K25" s="51"/>
      <c r="L25" s="51"/>
      <c r="M25" s="51"/>
      <c r="N25" s="51"/>
      <c r="O25" s="147"/>
      <c r="P25" s="67"/>
    </row>
    <row r="26" spans="1:16" ht="27.75" customHeight="1">
      <c r="A26" s="556"/>
      <c r="B26" s="557"/>
      <c r="C26" s="361" t="s">
        <v>257</v>
      </c>
      <c r="D26" s="573" t="s">
        <v>279</v>
      </c>
      <c r="E26" s="574"/>
      <c r="F26" s="45">
        <v>13</v>
      </c>
      <c r="G26" s="67">
        <v>64</v>
      </c>
      <c r="H26" s="51"/>
      <c r="I26" s="51"/>
      <c r="J26" s="51"/>
      <c r="K26" s="51"/>
      <c r="L26" s="51"/>
      <c r="M26" s="51"/>
      <c r="N26" s="51"/>
      <c r="O26" s="147"/>
      <c r="P26" s="67"/>
    </row>
    <row r="27" spans="1:16" ht="39" customHeight="1">
      <c r="A27" s="556"/>
      <c r="B27" s="361"/>
      <c r="C27" s="361" t="s">
        <v>280</v>
      </c>
      <c r="D27" s="573" t="s">
        <v>152</v>
      </c>
      <c r="E27" s="574"/>
      <c r="F27" s="45">
        <v>14</v>
      </c>
      <c r="G27" s="67">
        <f aca="true" t="shared" si="5" ref="G27:N27">G28+G29+G32+G33+G34</f>
        <v>23454</v>
      </c>
      <c r="H27" s="51">
        <f t="shared" si="5"/>
        <v>17650</v>
      </c>
      <c r="I27" s="51">
        <f t="shared" si="5"/>
        <v>17650</v>
      </c>
      <c r="J27" s="51">
        <f t="shared" si="5"/>
        <v>21720</v>
      </c>
      <c r="K27" s="51" t="e">
        <f t="shared" si="5"/>
        <v>#REF!</v>
      </c>
      <c r="L27" s="51" t="e">
        <f t="shared" si="5"/>
        <v>#REF!</v>
      </c>
      <c r="M27" s="51" t="e">
        <f t="shared" si="5"/>
        <v>#REF!</v>
      </c>
      <c r="N27" s="51">
        <f t="shared" si="5"/>
        <v>21186</v>
      </c>
      <c r="O27" s="147">
        <f t="shared" si="2"/>
        <v>97.54143646408839</v>
      </c>
      <c r="P27" s="67">
        <f t="shared" si="3"/>
        <v>92.60680480941417</v>
      </c>
    </row>
    <row r="28" spans="1:16" ht="18" customHeight="1">
      <c r="A28" s="556"/>
      <c r="B28" s="361"/>
      <c r="C28" s="361"/>
      <c r="D28" s="362" t="s">
        <v>281</v>
      </c>
      <c r="E28" s="362" t="s">
        <v>283</v>
      </c>
      <c r="F28" s="45">
        <v>15</v>
      </c>
      <c r="G28" s="67">
        <v>7511</v>
      </c>
      <c r="H28" s="51">
        <v>2900</v>
      </c>
      <c r="I28" s="51">
        <v>2900</v>
      </c>
      <c r="J28" s="51">
        <v>6000</v>
      </c>
      <c r="K28" s="51" t="e">
        <f>#REF!</f>
        <v>#REF!</v>
      </c>
      <c r="L28" s="51" t="e">
        <f>#REF!</f>
        <v>#REF!</v>
      </c>
      <c r="M28" s="51" t="e">
        <f>#REF!</f>
        <v>#REF!</v>
      </c>
      <c r="N28" s="51">
        <v>4972</v>
      </c>
      <c r="O28" s="147">
        <f t="shared" si="2"/>
        <v>82.86666666666666</v>
      </c>
      <c r="P28" s="67">
        <f t="shared" si="3"/>
        <v>79.88283850352816</v>
      </c>
    </row>
    <row r="29" spans="1:17" ht="28.5" customHeight="1">
      <c r="A29" s="556"/>
      <c r="B29" s="361"/>
      <c r="C29" s="361"/>
      <c r="D29" s="362" t="s">
        <v>33</v>
      </c>
      <c r="E29" s="362" t="s">
        <v>155</v>
      </c>
      <c r="F29" s="45">
        <v>16</v>
      </c>
      <c r="G29" s="67">
        <f>SUM(G30:G31)</f>
        <v>2</v>
      </c>
      <c r="H29" s="51"/>
      <c r="I29" s="51"/>
      <c r="J29" s="51"/>
      <c r="K29" s="51"/>
      <c r="L29" s="51"/>
      <c r="M29" s="51"/>
      <c r="N29" s="51"/>
      <c r="O29" s="147"/>
      <c r="P29" s="67"/>
      <c r="Q29" s="350"/>
    </row>
    <row r="30" spans="1:16" ht="14.25" customHeight="1">
      <c r="A30" s="556"/>
      <c r="B30" s="361"/>
      <c r="C30" s="361"/>
      <c r="D30" s="362"/>
      <c r="E30" s="362" t="s">
        <v>153</v>
      </c>
      <c r="F30" s="45">
        <v>17</v>
      </c>
      <c r="G30" s="67">
        <v>2</v>
      </c>
      <c r="H30" s="51"/>
      <c r="I30" s="51"/>
      <c r="J30" s="51"/>
      <c r="K30" s="51"/>
      <c r="L30" s="51"/>
      <c r="M30" s="51"/>
      <c r="N30" s="51"/>
      <c r="O30" s="147"/>
      <c r="P30" s="67"/>
    </row>
    <row r="31" spans="1:16" ht="14.25" customHeight="1">
      <c r="A31" s="556"/>
      <c r="B31" s="361"/>
      <c r="C31" s="361"/>
      <c r="D31" s="362"/>
      <c r="E31" s="362" t="s">
        <v>64</v>
      </c>
      <c r="F31" s="45">
        <v>18</v>
      </c>
      <c r="G31" s="67">
        <v>0</v>
      </c>
      <c r="H31" s="51"/>
      <c r="I31" s="51"/>
      <c r="J31" s="51"/>
      <c r="K31" s="51"/>
      <c r="L31" s="51"/>
      <c r="M31" s="51"/>
      <c r="N31" s="51"/>
      <c r="O31" s="147"/>
      <c r="P31" s="67"/>
    </row>
    <row r="32" spans="1:16" ht="14.25" customHeight="1">
      <c r="A32" s="556"/>
      <c r="B32" s="361"/>
      <c r="C32" s="361"/>
      <c r="D32" s="362" t="s">
        <v>34</v>
      </c>
      <c r="E32" s="362" t="s">
        <v>284</v>
      </c>
      <c r="F32" s="45">
        <v>19</v>
      </c>
      <c r="G32" s="67">
        <v>14057</v>
      </c>
      <c r="H32" s="51">
        <v>14600</v>
      </c>
      <c r="I32" s="51">
        <v>14600</v>
      </c>
      <c r="J32" s="51">
        <v>14100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51">
        <v>15714</v>
      </c>
      <c r="O32" s="147">
        <f t="shared" si="2"/>
        <v>111.4468085106383</v>
      </c>
      <c r="P32" s="67">
        <f t="shared" si="3"/>
        <v>100.30589741765668</v>
      </c>
    </row>
    <row r="33" spans="1:16" ht="16.5" customHeight="1">
      <c r="A33" s="556"/>
      <c r="B33" s="361"/>
      <c r="C33" s="361"/>
      <c r="D33" s="362" t="s">
        <v>35</v>
      </c>
      <c r="E33" s="362" t="s">
        <v>285</v>
      </c>
      <c r="F33" s="45">
        <v>20</v>
      </c>
      <c r="G33" s="67"/>
      <c r="H33" s="51"/>
      <c r="I33" s="51"/>
      <c r="J33" s="51"/>
      <c r="K33" s="51"/>
      <c r="L33" s="51"/>
      <c r="M33" s="51"/>
      <c r="N33" s="51"/>
      <c r="O33" s="147"/>
      <c r="P33" s="67"/>
    </row>
    <row r="34" spans="1:16" ht="16.5" customHeight="1">
      <c r="A34" s="556"/>
      <c r="B34" s="361"/>
      <c r="C34" s="361"/>
      <c r="D34" s="362" t="s">
        <v>36</v>
      </c>
      <c r="E34" s="362" t="s">
        <v>274</v>
      </c>
      <c r="F34" s="45">
        <v>21</v>
      </c>
      <c r="G34" s="67">
        <v>1884</v>
      </c>
      <c r="H34" s="51">
        <v>150</v>
      </c>
      <c r="I34" s="51">
        <v>150</v>
      </c>
      <c r="J34" s="51">
        <v>1620</v>
      </c>
      <c r="K34" s="51" t="e">
        <f>#REF!</f>
        <v>#REF!</v>
      </c>
      <c r="L34" s="51" t="e">
        <f>#REF!</f>
        <v>#REF!</v>
      </c>
      <c r="M34" s="51" t="e">
        <f>#REF!</f>
        <v>#REF!</v>
      </c>
      <c r="N34" s="51">
        <v>500</v>
      </c>
      <c r="O34" s="147">
        <f t="shared" si="2"/>
        <v>30.864197530864196</v>
      </c>
      <c r="P34" s="67">
        <f t="shared" si="3"/>
        <v>85.98726114649682</v>
      </c>
    </row>
    <row r="35" spans="1:16" ht="42" customHeight="1">
      <c r="A35" s="556"/>
      <c r="B35" s="361">
        <v>2</v>
      </c>
      <c r="C35" s="361"/>
      <c r="D35" s="573" t="s">
        <v>154</v>
      </c>
      <c r="E35" s="574"/>
      <c r="F35" s="45">
        <v>22</v>
      </c>
      <c r="G35" s="51">
        <f aca="true" t="shared" si="6" ref="G35:N35">SUM(G36:G40)</f>
        <v>16364</v>
      </c>
      <c r="H35" s="51">
        <f>SUM(H36:H40)</f>
        <v>10100</v>
      </c>
      <c r="I35" s="51">
        <f>SUM(I36:I40)</f>
        <v>10100</v>
      </c>
      <c r="J35" s="51">
        <f>SUM(J36:J40)</f>
        <v>12912</v>
      </c>
      <c r="K35" s="51" t="e">
        <f t="shared" si="6"/>
        <v>#REF!</v>
      </c>
      <c r="L35" s="51" t="e">
        <f t="shared" si="6"/>
        <v>#REF!</v>
      </c>
      <c r="M35" s="51" t="e">
        <f t="shared" si="6"/>
        <v>#REF!</v>
      </c>
      <c r="N35" s="51">
        <f t="shared" si="6"/>
        <v>13054</v>
      </c>
      <c r="O35" s="147">
        <f t="shared" si="2"/>
        <v>101.0997521685254</v>
      </c>
      <c r="P35" s="67">
        <f t="shared" si="3"/>
        <v>78.90491322415058</v>
      </c>
    </row>
    <row r="36" spans="1:16" ht="15.75" customHeight="1">
      <c r="A36" s="556"/>
      <c r="B36" s="555"/>
      <c r="C36" s="361" t="s">
        <v>245</v>
      </c>
      <c r="D36" s="575" t="s">
        <v>286</v>
      </c>
      <c r="E36" s="576"/>
      <c r="F36" s="45">
        <v>23</v>
      </c>
      <c r="G36" s="51"/>
      <c r="H36" s="51"/>
      <c r="I36" s="51"/>
      <c r="J36" s="51"/>
      <c r="K36" s="51"/>
      <c r="L36" s="51"/>
      <c r="M36" s="51"/>
      <c r="N36" s="51"/>
      <c r="O36" s="147"/>
      <c r="P36" s="67"/>
    </row>
    <row r="37" spans="1:16" ht="20.25" customHeight="1">
      <c r="A37" s="556"/>
      <c r="B37" s="556"/>
      <c r="C37" s="361" t="s">
        <v>251</v>
      </c>
      <c r="D37" s="575" t="s">
        <v>287</v>
      </c>
      <c r="E37" s="576"/>
      <c r="F37" s="45">
        <v>24</v>
      </c>
      <c r="G37" s="51"/>
      <c r="H37" s="51"/>
      <c r="I37" s="51"/>
      <c r="J37" s="51"/>
      <c r="K37" s="51"/>
      <c r="L37" s="51"/>
      <c r="M37" s="51"/>
      <c r="N37" s="51"/>
      <c r="O37" s="147"/>
      <c r="P37" s="67"/>
    </row>
    <row r="38" spans="1:16" ht="19.5" customHeight="1">
      <c r="A38" s="556"/>
      <c r="B38" s="556"/>
      <c r="C38" s="361" t="s">
        <v>253</v>
      </c>
      <c r="D38" s="575" t="s">
        <v>288</v>
      </c>
      <c r="E38" s="576"/>
      <c r="F38" s="45">
        <v>25</v>
      </c>
      <c r="G38" s="51">
        <v>14690</v>
      </c>
      <c r="H38" s="51">
        <v>8600</v>
      </c>
      <c r="I38" s="51">
        <v>8600</v>
      </c>
      <c r="J38" s="51">
        <v>11000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>
        <v>11100</v>
      </c>
      <c r="O38" s="147">
        <f t="shared" si="2"/>
        <v>100.9090909090909</v>
      </c>
      <c r="P38" s="67">
        <f t="shared" si="3"/>
        <v>74.88087134104833</v>
      </c>
    </row>
    <row r="39" spans="1:16" ht="16.5" customHeight="1">
      <c r="A39" s="556"/>
      <c r="B39" s="556"/>
      <c r="C39" s="361" t="s">
        <v>255</v>
      </c>
      <c r="D39" s="575" t="s">
        <v>289</v>
      </c>
      <c r="E39" s="576"/>
      <c r="F39" s="45">
        <v>26</v>
      </c>
      <c r="G39" s="51">
        <v>1631</v>
      </c>
      <c r="H39" s="51">
        <v>1460</v>
      </c>
      <c r="I39" s="51">
        <v>1460</v>
      </c>
      <c r="J39" s="51">
        <v>1762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51">
        <v>1901</v>
      </c>
      <c r="O39" s="147">
        <f t="shared" si="2"/>
        <v>107.88876276958001</v>
      </c>
      <c r="P39" s="67">
        <f t="shared" si="3"/>
        <v>108.03188228080931</v>
      </c>
    </row>
    <row r="40" spans="1:16" ht="17.25" customHeight="1">
      <c r="A40" s="556"/>
      <c r="B40" s="557"/>
      <c r="C40" s="361" t="s">
        <v>257</v>
      </c>
      <c r="D40" s="575" t="s">
        <v>290</v>
      </c>
      <c r="E40" s="576"/>
      <c r="F40" s="45">
        <v>27</v>
      </c>
      <c r="G40" s="51">
        <v>43</v>
      </c>
      <c r="H40" s="51">
        <v>40</v>
      </c>
      <c r="I40" s="51">
        <v>40</v>
      </c>
      <c r="J40" s="51">
        <v>150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>
        <v>53</v>
      </c>
      <c r="O40" s="147">
        <f t="shared" si="2"/>
        <v>35.333333333333336</v>
      </c>
      <c r="P40" s="67">
        <f t="shared" si="3"/>
        <v>348.83720930232556</v>
      </c>
    </row>
    <row r="41" spans="1:16" ht="17.25" customHeight="1">
      <c r="A41" s="557"/>
      <c r="B41" s="361">
        <v>3</v>
      </c>
      <c r="C41" s="361"/>
      <c r="D41" s="575" t="s">
        <v>210</v>
      </c>
      <c r="E41" s="576"/>
      <c r="F41" s="45">
        <v>28</v>
      </c>
      <c r="G41" s="51"/>
      <c r="H41" s="51"/>
      <c r="I41" s="51"/>
      <c r="J41" s="47"/>
      <c r="K41" s="47"/>
      <c r="L41" s="47"/>
      <c r="M41" s="47"/>
      <c r="N41" s="51"/>
      <c r="O41" s="147"/>
      <c r="P41" s="67"/>
    </row>
    <row r="42" spans="1:16" ht="24" customHeight="1">
      <c r="A42" s="363" t="s">
        <v>213</v>
      </c>
      <c r="B42" s="577" t="s">
        <v>195</v>
      </c>
      <c r="C42" s="578"/>
      <c r="D42" s="578"/>
      <c r="E42" s="579"/>
      <c r="F42" s="45">
        <v>29</v>
      </c>
      <c r="G42" s="50">
        <f aca="true" t="shared" si="7" ref="G42:N42">SUM(G43+G150+G158)</f>
        <v>205444</v>
      </c>
      <c r="H42" s="50">
        <f t="shared" si="7"/>
        <v>264598</v>
      </c>
      <c r="I42" s="50">
        <f t="shared" si="7"/>
        <v>264598</v>
      </c>
      <c r="J42" s="50">
        <f t="shared" si="7"/>
        <v>263764</v>
      </c>
      <c r="K42" s="50" t="e">
        <f t="shared" si="7"/>
        <v>#REF!</v>
      </c>
      <c r="L42" s="50" t="e">
        <f t="shared" si="7"/>
        <v>#REF!</v>
      </c>
      <c r="M42" s="50" t="e">
        <f t="shared" si="7"/>
        <v>#REF!</v>
      </c>
      <c r="N42" s="50">
        <f t="shared" si="7"/>
        <v>264531</v>
      </c>
      <c r="O42" s="146">
        <f t="shared" si="2"/>
        <v>100.29079025189185</v>
      </c>
      <c r="P42" s="157">
        <f t="shared" si="3"/>
        <v>128.38729775510603</v>
      </c>
    </row>
    <row r="43" spans="1:16" ht="32.25" customHeight="1">
      <c r="A43" s="537"/>
      <c r="B43" s="363">
        <v>1</v>
      </c>
      <c r="C43" s="580" t="s">
        <v>158</v>
      </c>
      <c r="D43" s="581"/>
      <c r="E43" s="582"/>
      <c r="F43" s="45">
        <v>30</v>
      </c>
      <c r="G43" s="51">
        <f aca="true" t="shared" si="8" ref="G43:N43">G44+G92+G99+G133</f>
        <v>195193</v>
      </c>
      <c r="H43" s="51">
        <f t="shared" si="8"/>
        <v>248977</v>
      </c>
      <c r="I43" s="51">
        <f t="shared" si="8"/>
        <v>248977</v>
      </c>
      <c r="J43" s="51">
        <f t="shared" si="8"/>
        <v>248200</v>
      </c>
      <c r="K43" s="51" t="e">
        <f t="shared" si="8"/>
        <v>#REF!</v>
      </c>
      <c r="L43" s="51" t="e">
        <f t="shared" si="8"/>
        <v>#REF!</v>
      </c>
      <c r="M43" s="51" t="e">
        <f t="shared" si="8"/>
        <v>#REF!</v>
      </c>
      <c r="N43" s="51">
        <f t="shared" si="8"/>
        <v>252000</v>
      </c>
      <c r="O43" s="147">
        <f t="shared" si="2"/>
        <v>101.53102336825141</v>
      </c>
      <c r="P43" s="67">
        <f t="shared" si="3"/>
        <v>127.15619924894848</v>
      </c>
    </row>
    <row r="44" spans="1:16" ht="27.75" customHeight="1">
      <c r="A44" s="558"/>
      <c r="B44" s="537"/>
      <c r="C44" s="573" t="s">
        <v>159</v>
      </c>
      <c r="D44" s="583"/>
      <c r="E44" s="574"/>
      <c r="F44" s="45">
        <v>31</v>
      </c>
      <c r="G44" s="51">
        <f aca="true" t="shared" si="9" ref="G44:N44">SUM(G45+G53+G59)</f>
        <v>65557</v>
      </c>
      <c r="H44" s="51">
        <f>SUM(H45+H53+H59)</f>
        <v>100045</v>
      </c>
      <c r="I44" s="51">
        <f>SUM(I45+I53+I59)</f>
        <v>100045</v>
      </c>
      <c r="J44" s="51">
        <f>SUM(J45+J53+J59)</f>
        <v>97944</v>
      </c>
      <c r="K44" s="51" t="e">
        <f t="shared" si="9"/>
        <v>#REF!</v>
      </c>
      <c r="L44" s="51" t="e">
        <f t="shared" si="9"/>
        <v>#REF!</v>
      </c>
      <c r="M44" s="51" t="e">
        <f t="shared" si="9"/>
        <v>#REF!</v>
      </c>
      <c r="N44" s="51">
        <f t="shared" si="9"/>
        <v>105356</v>
      </c>
      <c r="O44" s="147">
        <f t="shared" si="2"/>
        <v>107.56758964306134</v>
      </c>
      <c r="P44" s="67">
        <f t="shared" si="3"/>
        <v>149.40280976859833</v>
      </c>
    </row>
    <row r="45" spans="1:16" ht="42.75" customHeight="1">
      <c r="A45" s="558"/>
      <c r="B45" s="558"/>
      <c r="C45" s="361" t="s">
        <v>291</v>
      </c>
      <c r="D45" s="573" t="s">
        <v>156</v>
      </c>
      <c r="E45" s="574"/>
      <c r="F45" s="45">
        <v>32</v>
      </c>
      <c r="G45" s="51">
        <f aca="true" t="shared" si="10" ref="G45:N45">SUM(G46+G47+G50+G51+G52)</f>
        <v>27061</v>
      </c>
      <c r="H45" s="51">
        <f>SUM(H46+H47+H50+H51+H52)</f>
        <v>40091</v>
      </c>
      <c r="I45" s="51">
        <f>SUM(I46+I47+I50+I51+I52)</f>
        <v>40091</v>
      </c>
      <c r="J45" s="51">
        <f>SUM(J46+J47+J50+J51+J52)</f>
        <v>39987</v>
      </c>
      <c r="K45" s="51" t="e">
        <f t="shared" si="10"/>
        <v>#REF!</v>
      </c>
      <c r="L45" s="51" t="e">
        <f t="shared" si="10"/>
        <v>#REF!</v>
      </c>
      <c r="M45" s="51" t="e">
        <f t="shared" si="10"/>
        <v>#REF!</v>
      </c>
      <c r="N45" s="51">
        <f t="shared" si="10"/>
        <v>33977</v>
      </c>
      <c r="O45" s="147">
        <f t="shared" si="2"/>
        <v>84.97011528746843</v>
      </c>
      <c r="P45" s="67">
        <f t="shared" si="3"/>
        <v>147.76615793947008</v>
      </c>
    </row>
    <row r="46" spans="1:17" ht="20.25" customHeight="1">
      <c r="A46" s="558"/>
      <c r="B46" s="558"/>
      <c r="C46" s="361" t="s">
        <v>245</v>
      </c>
      <c r="D46" s="573" t="s">
        <v>292</v>
      </c>
      <c r="E46" s="574"/>
      <c r="F46" s="45">
        <v>33</v>
      </c>
      <c r="G46" s="51">
        <v>2279</v>
      </c>
      <c r="H46" s="51">
        <v>6104</v>
      </c>
      <c r="I46" s="51">
        <v>6104</v>
      </c>
      <c r="J46" s="51">
        <v>6000</v>
      </c>
      <c r="K46" s="290" t="e">
        <f>#REF!</f>
        <v>#REF!</v>
      </c>
      <c r="L46" s="290" t="e">
        <f>#REF!</f>
        <v>#REF!</v>
      </c>
      <c r="M46" s="290" t="e">
        <f>#REF!</f>
        <v>#REF!</v>
      </c>
      <c r="N46" s="290">
        <v>5854</v>
      </c>
      <c r="O46" s="147">
        <f t="shared" si="2"/>
        <v>97.56666666666666</v>
      </c>
      <c r="P46" s="67">
        <f t="shared" si="3"/>
        <v>263.2733655111891</v>
      </c>
      <c r="Q46" s="356">
        <v>-1000</v>
      </c>
    </row>
    <row r="47" spans="1:16" ht="28.5" customHeight="1">
      <c r="A47" s="558"/>
      <c r="B47" s="558"/>
      <c r="C47" s="361" t="s">
        <v>251</v>
      </c>
      <c r="D47" s="573" t="s">
        <v>65</v>
      </c>
      <c r="E47" s="574"/>
      <c r="F47" s="45">
        <v>34</v>
      </c>
      <c r="G47" s="51">
        <v>3338</v>
      </c>
      <c r="H47" s="51">
        <v>6877</v>
      </c>
      <c r="I47" s="51">
        <v>6877</v>
      </c>
      <c r="J47" s="51">
        <v>6877</v>
      </c>
      <c r="K47" s="51" t="e">
        <f>#REF!</f>
        <v>#REF!</v>
      </c>
      <c r="L47" s="51" t="e">
        <f>#REF!</f>
        <v>#REF!</v>
      </c>
      <c r="M47" s="51" t="e">
        <f>#REF!</f>
        <v>#REF!</v>
      </c>
      <c r="N47" s="51">
        <v>4634</v>
      </c>
      <c r="O47" s="147">
        <f t="shared" si="2"/>
        <v>67.38403373564054</v>
      </c>
      <c r="P47" s="67">
        <f t="shared" si="3"/>
        <v>206.0215698022768</v>
      </c>
    </row>
    <row r="48" spans="1:16" ht="17.25" customHeight="1">
      <c r="A48" s="558"/>
      <c r="B48" s="558"/>
      <c r="C48" s="361"/>
      <c r="D48" s="362" t="s">
        <v>293</v>
      </c>
      <c r="E48" s="362" t="s">
        <v>294</v>
      </c>
      <c r="F48" s="45">
        <v>35</v>
      </c>
      <c r="G48" s="51">
        <v>719</v>
      </c>
      <c r="H48" s="51">
        <v>2321</v>
      </c>
      <c r="I48" s="51">
        <v>2321</v>
      </c>
      <c r="J48" s="51">
        <v>2321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51">
        <v>1800</v>
      </c>
      <c r="O48" s="147">
        <f t="shared" si="2"/>
        <v>77.55277897457992</v>
      </c>
      <c r="P48" s="67">
        <f t="shared" si="3"/>
        <v>322.80945757997216</v>
      </c>
    </row>
    <row r="49" spans="1:16" ht="18" customHeight="1">
      <c r="A49" s="558"/>
      <c r="B49" s="558"/>
      <c r="C49" s="361"/>
      <c r="D49" s="362" t="s">
        <v>295</v>
      </c>
      <c r="E49" s="362" t="s">
        <v>296</v>
      </c>
      <c r="F49" s="45">
        <v>36</v>
      </c>
      <c r="G49" s="51">
        <v>2368</v>
      </c>
      <c r="H49" s="51">
        <v>4043</v>
      </c>
      <c r="I49" s="51">
        <v>4043</v>
      </c>
      <c r="J49" s="51">
        <v>4043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51">
        <v>2450</v>
      </c>
      <c r="O49" s="147">
        <f t="shared" si="2"/>
        <v>60.59856542171654</v>
      </c>
      <c r="P49" s="67">
        <f t="shared" si="3"/>
        <v>170.7347972972973</v>
      </c>
    </row>
    <row r="50" spans="1:16" ht="31.5" customHeight="1">
      <c r="A50" s="558"/>
      <c r="B50" s="558"/>
      <c r="C50" s="361" t="s">
        <v>253</v>
      </c>
      <c r="D50" s="573" t="s">
        <v>297</v>
      </c>
      <c r="E50" s="574"/>
      <c r="F50" s="45">
        <v>37</v>
      </c>
      <c r="G50" s="51">
        <v>450</v>
      </c>
      <c r="H50" s="51">
        <v>802</v>
      </c>
      <c r="I50" s="51">
        <v>802</v>
      </c>
      <c r="J50" s="51">
        <v>802</v>
      </c>
      <c r="K50" s="51" t="e">
        <f>#REF!</f>
        <v>#REF!</v>
      </c>
      <c r="L50" s="51" t="e">
        <f>#REF!</f>
        <v>#REF!</v>
      </c>
      <c r="M50" s="51" t="e">
        <f>#REF!</f>
        <v>#REF!</v>
      </c>
      <c r="N50" s="51">
        <v>730</v>
      </c>
      <c r="O50" s="147">
        <f t="shared" si="2"/>
        <v>91.02244389027432</v>
      </c>
      <c r="P50" s="67">
        <f t="shared" si="3"/>
        <v>178.22222222222223</v>
      </c>
    </row>
    <row r="51" spans="1:17" ht="18.75" customHeight="1">
      <c r="A51" s="558"/>
      <c r="B51" s="558"/>
      <c r="C51" s="361" t="s">
        <v>255</v>
      </c>
      <c r="D51" s="573" t="s">
        <v>298</v>
      </c>
      <c r="E51" s="574"/>
      <c r="F51" s="45">
        <v>38</v>
      </c>
      <c r="G51" s="51">
        <v>20994</v>
      </c>
      <c r="H51" s="51">
        <v>26308</v>
      </c>
      <c r="I51" s="51">
        <v>26308</v>
      </c>
      <c r="J51" s="51">
        <v>26308</v>
      </c>
      <c r="K51" s="290" t="e">
        <f>#REF!</f>
        <v>#REF!</v>
      </c>
      <c r="L51" s="290" t="e">
        <f>#REF!</f>
        <v>#REF!</v>
      </c>
      <c r="M51" s="290" t="e">
        <f>#REF!</f>
        <v>#REF!</v>
      </c>
      <c r="N51" s="290">
        <v>22759</v>
      </c>
      <c r="O51" s="147">
        <f t="shared" si="2"/>
        <v>86.50980690284325</v>
      </c>
      <c r="P51" s="67">
        <f t="shared" si="3"/>
        <v>125.3119939030199</v>
      </c>
      <c r="Q51" s="356">
        <v>-1000</v>
      </c>
    </row>
    <row r="52" spans="1:16" ht="18.75" customHeight="1">
      <c r="A52" s="558"/>
      <c r="B52" s="558"/>
      <c r="C52" s="361" t="s">
        <v>257</v>
      </c>
      <c r="D52" s="573" t="s">
        <v>299</v>
      </c>
      <c r="E52" s="574"/>
      <c r="F52" s="45">
        <v>39</v>
      </c>
      <c r="G52" s="51"/>
      <c r="H52" s="51"/>
      <c r="I52" s="51"/>
      <c r="J52" s="51"/>
      <c r="K52" s="51"/>
      <c r="L52" s="51"/>
      <c r="M52" s="51"/>
      <c r="N52" s="51"/>
      <c r="O52" s="147"/>
      <c r="P52" s="67"/>
    </row>
    <row r="53" spans="1:16" ht="44.25" customHeight="1">
      <c r="A53" s="558"/>
      <c r="B53" s="558"/>
      <c r="C53" s="361" t="s">
        <v>300</v>
      </c>
      <c r="D53" s="575" t="s">
        <v>157</v>
      </c>
      <c r="E53" s="576"/>
      <c r="F53" s="45">
        <v>40</v>
      </c>
      <c r="G53" s="51">
        <f aca="true" t="shared" si="11" ref="G53:N53">SUM(G54+G55+G58)</f>
        <v>11341</v>
      </c>
      <c r="H53" s="51">
        <f>SUM(H54+H55+H58)</f>
        <v>16949</v>
      </c>
      <c r="I53" s="51">
        <f>SUM(I54+I55+I58)</f>
        <v>16949</v>
      </c>
      <c r="J53" s="51">
        <f>SUM(J54+J55+J58)</f>
        <v>16878</v>
      </c>
      <c r="K53" s="51" t="e">
        <f t="shared" si="11"/>
        <v>#REF!</v>
      </c>
      <c r="L53" s="51" t="e">
        <f t="shared" si="11"/>
        <v>#REF!</v>
      </c>
      <c r="M53" s="51" t="e">
        <f t="shared" si="11"/>
        <v>#REF!</v>
      </c>
      <c r="N53" s="51">
        <f t="shared" si="11"/>
        <v>32170</v>
      </c>
      <c r="O53" s="147">
        <f t="shared" si="2"/>
        <v>190.6031520322313</v>
      </c>
      <c r="P53" s="67">
        <f t="shared" si="3"/>
        <v>148.8228551274138</v>
      </c>
    </row>
    <row r="54" spans="1:18" ht="29.25" customHeight="1">
      <c r="A54" s="558"/>
      <c r="B54" s="558"/>
      <c r="C54" s="361" t="s">
        <v>245</v>
      </c>
      <c r="D54" s="575" t="s">
        <v>301</v>
      </c>
      <c r="E54" s="576"/>
      <c r="F54" s="45">
        <v>41</v>
      </c>
      <c r="G54" s="51">
        <v>9325</v>
      </c>
      <c r="H54" s="51">
        <v>13782</v>
      </c>
      <c r="I54" s="51">
        <v>13782</v>
      </c>
      <c r="J54" s="51">
        <v>13782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>
        <v>28906</v>
      </c>
      <c r="O54" s="147">
        <f t="shared" si="2"/>
        <v>209.73733855753883</v>
      </c>
      <c r="P54" s="67">
        <f t="shared" si="3"/>
        <v>147.79624664879356</v>
      </c>
      <c r="Q54" s="129"/>
      <c r="R54" s="129"/>
    </row>
    <row r="55" spans="1:20" ht="30.75" customHeight="1">
      <c r="A55" s="558"/>
      <c r="B55" s="558"/>
      <c r="C55" s="361" t="s">
        <v>302</v>
      </c>
      <c r="D55" s="575" t="s">
        <v>160</v>
      </c>
      <c r="E55" s="576"/>
      <c r="F55" s="45">
        <v>42</v>
      </c>
      <c r="G55" s="51">
        <f aca="true" t="shared" si="12" ref="G55:N55">G56+G57</f>
        <v>145</v>
      </c>
      <c r="H55" s="51">
        <f>H56+H57</f>
        <v>302</v>
      </c>
      <c r="I55" s="51">
        <f>I56+I57</f>
        <v>302</v>
      </c>
      <c r="J55" s="51">
        <f>J56+J57</f>
        <v>231</v>
      </c>
      <c r="K55" s="51" t="e">
        <f t="shared" si="12"/>
        <v>#REF!</v>
      </c>
      <c r="L55" s="51" t="e">
        <f t="shared" si="12"/>
        <v>#REF!</v>
      </c>
      <c r="M55" s="51" t="e">
        <f t="shared" si="12"/>
        <v>#REF!</v>
      </c>
      <c r="N55" s="51">
        <f t="shared" si="12"/>
        <v>293</v>
      </c>
      <c r="O55" s="147">
        <f t="shared" si="2"/>
        <v>126.83982683982684</v>
      </c>
      <c r="P55" s="67">
        <f t="shared" si="3"/>
        <v>159.31034482758622</v>
      </c>
      <c r="Q55" s="628"/>
      <c r="R55" s="561"/>
      <c r="S55" s="561"/>
      <c r="T55" s="561"/>
    </row>
    <row r="56" spans="1:16" ht="29.25" customHeight="1">
      <c r="A56" s="558"/>
      <c r="B56" s="558"/>
      <c r="C56" s="361"/>
      <c r="D56" s="364" t="s">
        <v>293</v>
      </c>
      <c r="E56" s="364" t="s">
        <v>303</v>
      </c>
      <c r="F56" s="45">
        <v>43</v>
      </c>
      <c r="G56" s="51">
        <v>111</v>
      </c>
      <c r="H56" s="51">
        <v>271</v>
      </c>
      <c r="I56" s="51">
        <v>271</v>
      </c>
      <c r="J56" s="51">
        <v>200</v>
      </c>
      <c r="K56" s="51" t="e">
        <f>#REF!</f>
        <v>#REF!</v>
      </c>
      <c r="L56" s="51" t="e">
        <f>#REF!</f>
        <v>#REF!</v>
      </c>
      <c r="M56" s="51" t="e">
        <f>#REF!</f>
        <v>#REF!</v>
      </c>
      <c r="N56" s="51">
        <v>252</v>
      </c>
      <c r="O56" s="147">
        <f t="shared" si="2"/>
        <v>126</v>
      </c>
      <c r="P56" s="67">
        <f t="shared" si="3"/>
        <v>180.18018018018017</v>
      </c>
    </row>
    <row r="57" spans="1:16" ht="29.25" customHeight="1">
      <c r="A57" s="558"/>
      <c r="B57" s="558"/>
      <c r="C57" s="361"/>
      <c r="D57" s="364" t="s">
        <v>295</v>
      </c>
      <c r="E57" s="364" t="s">
        <v>304</v>
      </c>
      <c r="F57" s="45">
        <v>44</v>
      </c>
      <c r="G57" s="51">
        <v>34</v>
      </c>
      <c r="H57" s="51">
        <v>31</v>
      </c>
      <c r="I57" s="51">
        <v>31</v>
      </c>
      <c r="J57" s="51">
        <v>31</v>
      </c>
      <c r="K57" s="51" t="e">
        <f>#REF!</f>
        <v>#REF!</v>
      </c>
      <c r="L57" s="51" t="e">
        <f>#REF!</f>
        <v>#REF!</v>
      </c>
      <c r="M57" s="51" t="e">
        <f>#REF!</f>
        <v>#REF!</v>
      </c>
      <c r="N57" s="51">
        <v>41</v>
      </c>
      <c r="O57" s="147">
        <f t="shared" si="2"/>
        <v>132.25806451612902</v>
      </c>
      <c r="P57" s="67">
        <f t="shared" si="3"/>
        <v>91.17647058823529</v>
      </c>
    </row>
    <row r="58" spans="1:16" ht="24" customHeight="1">
      <c r="A58" s="558"/>
      <c r="B58" s="558"/>
      <c r="C58" s="361" t="s">
        <v>253</v>
      </c>
      <c r="D58" s="575" t="s">
        <v>305</v>
      </c>
      <c r="E58" s="576"/>
      <c r="F58" s="45">
        <v>45</v>
      </c>
      <c r="G58" s="51">
        <v>1871</v>
      </c>
      <c r="H58" s="51">
        <v>2865</v>
      </c>
      <c r="I58" s="51">
        <v>2865</v>
      </c>
      <c r="J58" s="51">
        <v>2865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51">
        <v>2971</v>
      </c>
      <c r="O58" s="147">
        <f t="shared" si="2"/>
        <v>103.6998254799302</v>
      </c>
      <c r="P58" s="67">
        <f t="shared" si="3"/>
        <v>153.12667022982362</v>
      </c>
    </row>
    <row r="59" spans="1:16" ht="66" customHeight="1">
      <c r="A59" s="558"/>
      <c r="B59" s="558"/>
      <c r="C59" s="361" t="s">
        <v>306</v>
      </c>
      <c r="D59" s="575" t="s">
        <v>161</v>
      </c>
      <c r="E59" s="576"/>
      <c r="F59" s="45">
        <v>46</v>
      </c>
      <c r="G59" s="67">
        <f aca="true" t="shared" si="13" ref="G59:N59">G60+G61+G63+G70+G75+G76+G80+G81+G82+G91</f>
        <v>27155</v>
      </c>
      <c r="H59" s="51">
        <f>H60+H61+H63+H70+H75+H76+H80+H81+H82+H91</f>
        <v>43005</v>
      </c>
      <c r="I59" s="51">
        <f>I60+I61+I63+I70+I75+I76+I80+I81+I82+I91</f>
        <v>43005</v>
      </c>
      <c r="J59" s="51">
        <f>J60+J61+J63+J70+J75+J76+J80+J81+J82+J91</f>
        <v>41079</v>
      </c>
      <c r="K59" s="51" t="e">
        <f t="shared" si="13"/>
        <v>#REF!</v>
      </c>
      <c r="L59" s="51" t="e">
        <f t="shared" si="13"/>
        <v>#REF!</v>
      </c>
      <c r="M59" s="51" t="e">
        <f t="shared" si="13"/>
        <v>#REF!</v>
      </c>
      <c r="N59" s="51">
        <f t="shared" si="13"/>
        <v>39209</v>
      </c>
      <c r="O59" s="147">
        <f t="shared" si="2"/>
        <v>95.44779571070376</v>
      </c>
      <c r="P59" s="67">
        <f t="shared" si="3"/>
        <v>151.27600810163875</v>
      </c>
    </row>
    <row r="60" spans="1:16" ht="22.5" customHeight="1">
      <c r="A60" s="558"/>
      <c r="B60" s="558"/>
      <c r="C60" s="361" t="s">
        <v>245</v>
      </c>
      <c r="D60" s="575" t="s">
        <v>307</v>
      </c>
      <c r="E60" s="576"/>
      <c r="F60" s="45">
        <v>47</v>
      </c>
      <c r="G60" s="67"/>
      <c r="H60" s="51"/>
      <c r="I60" s="51"/>
      <c r="J60" s="51"/>
      <c r="K60" s="51"/>
      <c r="L60" s="51"/>
      <c r="M60" s="51"/>
      <c r="N60" s="51"/>
      <c r="O60" s="147"/>
      <c r="P60" s="67"/>
    </row>
    <row r="61" spans="1:17" ht="30" customHeight="1">
      <c r="A61" s="558"/>
      <c r="B61" s="558"/>
      <c r="C61" s="361" t="s">
        <v>251</v>
      </c>
      <c r="D61" s="575" t="s">
        <v>308</v>
      </c>
      <c r="E61" s="576"/>
      <c r="F61" s="45">
        <v>48</v>
      </c>
      <c r="G61" s="67">
        <v>319</v>
      </c>
      <c r="H61" s="51">
        <v>2393</v>
      </c>
      <c r="I61" s="51">
        <v>2393</v>
      </c>
      <c r="J61" s="51">
        <v>2000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51">
        <v>2444</v>
      </c>
      <c r="O61" s="147">
        <f t="shared" si="2"/>
        <v>122.2</v>
      </c>
      <c r="P61" s="67">
        <f t="shared" si="3"/>
        <v>626.9592476489028</v>
      </c>
      <c r="Q61" s="356" t="s">
        <v>397</v>
      </c>
    </row>
    <row r="62" spans="1:16" ht="25.5" customHeight="1">
      <c r="A62" s="558"/>
      <c r="B62" s="558"/>
      <c r="C62" s="361"/>
      <c r="D62" s="83" t="s">
        <v>293</v>
      </c>
      <c r="E62" s="83" t="s">
        <v>309</v>
      </c>
      <c r="F62" s="45">
        <v>49</v>
      </c>
      <c r="G62" s="67">
        <v>165</v>
      </c>
      <c r="H62" s="51">
        <v>888</v>
      </c>
      <c r="I62" s="51">
        <v>888</v>
      </c>
      <c r="J62" s="51">
        <v>800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51">
        <v>900</v>
      </c>
      <c r="O62" s="147">
        <f t="shared" si="2"/>
        <v>112.5</v>
      </c>
      <c r="P62" s="67">
        <f t="shared" si="3"/>
        <v>484.8484848484849</v>
      </c>
    </row>
    <row r="63" spans="1:16" ht="28.5" customHeight="1">
      <c r="A63" s="558"/>
      <c r="B63" s="558"/>
      <c r="C63" s="361" t="s">
        <v>253</v>
      </c>
      <c r="D63" s="575" t="s">
        <v>162</v>
      </c>
      <c r="E63" s="576"/>
      <c r="F63" s="45">
        <v>50</v>
      </c>
      <c r="G63" s="67">
        <f aca="true" t="shared" si="14" ref="G63:N63">G64+G66</f>
        <v>247</v>
      </c>
      <c r="H63" s="51">
        <f>H64+H66</f>
        <v>474</v>
      </c>
      <c r="I63" s="51">
        <f>I64+I66</f>
        <v>474</v>
      </c>
      <c r="J63" s="51">
        <f>J64+J66</f>
        <v>474</v>
      </c>
      <c r="K63" s="51" t="e">
        <f t="shared" si="14"/>
        <v>#REF!</v>
      </c>
      <c r="L63" s="51" t="e">
        <f t="shared" si="14"/>
        <v>#REF!</v>
      </c>
      <c r="M63" s="51" t="e">
        <f t="shared" si="14"/>
        <v>#REF!</v>
      </c>
      <c r="N63" s="51">
        <f t="shared" si="14"/>
        <v>509</v>
      </c>
      <c r="O63" s="147">
        <f t="shared" si="2"/>
        <v>107.38396624472574</v>
      </c>
      <c r="P63" s="67">
        <f t="shared" si="3"/>
        <v>191.90283400809716</v>
      </c>
    </row>
    <row r="64" spans="1:16" ht="20.25" customHeight="1">
      <c r="A64" s="558"/>
      <c r="B64" s="558"/>
      <c r="C64" s="361"/>
      <c r="D64" s="83" t="s">
        <v>310</v>
      </c>
      <c r="E64" s="83" t="s">
        <v>311</v>
      </c>
      <c r="F64" s="45">
        <v>51</v>
      </c>
      <c r="G64" s="67">
        <v>52</v>
      </c>
      <c r="H64" s="51">
        <v>206</v>
      </c>
      <c r="I64" s="51">
        <v>206</v>
      </c>
      <c r="J64" s="51">
        <v>206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51">
        <v>219</v>
      </c>
      <c r="O64" s="147">
        <f t="shared" si="2"/>
        <v>106.31067961165049</v>
      </c>
      <c r="P64" s="67">
        <f t="shared" si="3"/>
        <v>396.1538461538462</v>
      </c>
    </row>
    <row r="65" spans="1:16" ht="39.75" customHeight="1">
      <c r="A65" s="558"/>
      <c r="B65" s="558"/>
      <c r="C65" s="361"/>
      <c r="D65" s="83"/>
      <c r="E65" s="365" t="s">
        <v>163</v>
      </c>
      <c r="F65" s="45">
        <v>52</v>
      </c>
      <c r="G65" s="67"/>
      <c r="H65" s="51"/>
      <c r="I65" s="51"/>
      <c r="J65" s="47"/>
      <c r="K65" s="51"/>
      <c r="L65" s="51"/>
      <c r="M65" s="51"/>
      <c r="N65" s="51"/>
      <c r="O65" s="147"/>
      <c r="P65" s="67"/>
    </row>
    <row r="66" spans="1:16" ht="24" customHeight="1">
      <c r="A66" s="558"/>
      <c r="B66" s="558"/>
      <c r="C66" s="361"/>
      <c r="D66" s="83" t="s">
        <v>312</v>
      </c>
      <c r="E66" s="83" t="s">
        <v>313</v>
      </c>
      <c r="F66" s="45">
        <v>53</v>
      </c>
      <c r="G66" s="67">
        <f>G69</f>
        <v>195</v>
      </c>
      <c r="H66" s="51">
        <f>H67+H68+H69</f>
        <v>268</v>
      </c>
      <c r="I66" s="51">
        <f>I67+I68+I69</f>
        <v>268</v>
      </c>
      <c r="J66" s="51">
        <v>268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51">
        <f>N67+N68+N69</f>
        <v>290</v>
      </c>
      <c r="O66" s="147">
        <f t="shared" si="2"/>
        <v>108.2089552238806</v>
      </c>
      <c r="P66" s="67">
        <f t="shared" si="3"/>
        <v>137.43589743589743</v>
      </c>
    </row>
    <row r="67" spans="1:16" ht="55.5" customHeight="1">
      <c r="A67" s="558"/>
      <c r="B67" s="558"/>
      <c r="C67" s="361"/>
      <c r="D67" s="83"/>
      <c r="E67" s="365" t="s">
        <v>164</v>
      </c>
      <c r="F67" s="45">
        <v>54</v>
      </c>
      <c r="G67" s="67"/>
      <c r="H67" s="51"/>
      <c r="I67" s="51"/>
      <c r="J67" s="51"/>
      <c r="K67" s="51"/>
      <c r="L67" s="51"/>
      <c r="M67" s="51"/>
      <c r="N67" s="51"/>
      <c r="O67" s="147"/>
      <c r="P67" s="67"/>
    </row>
    <row r="68" spans="1:16" ht="67.5" customHeight="1">
      <c r="A68" s="558"/>
      <c r="B68" s="558"/>
      <c r="C68" s="361"/>
      <c r="D68" s="83"/>
      <c r="E68" s="365" t="s">
        <v>165</v>
      </c>
      <c r="F68" s="45">
        <v>55</v>
      </c>
      <c r="G68" s="67"/>
      <c r="H68" s="51"/>
      <c r="I68" s="51"/>
      <c r="J68" s="51"/>
      <c r="K68" s="51"/>
      <c r="L68" s="51"/>
      <c r="M68" s="51"/>
      <c r="N68" s="51"/>
      <c r="O68" s="147"/>
      <c r="P68" s="67"/>
    </row>
    <row r="69" spans="1:16" ht="16.5" customHeight="1">
      <c r="A69" s="558"/>
      <c r="B69" s="558"/>
      <c r="C69" s="361"/>
      <c r="D69" s="83"/>
      <c r="E69" s="365" t="s">
        <v>66</v>
      </c>
      <c r="F69" s="45">
        <v>56</v>
      </c>
      <c r="G69" s="67">
        <v>195</v>
      </c>
      <c r="H69" s="51">
        <v>268</v>
      </c>
      <c r="I69" s="51">
        <v>268</v>
      </c>
      <c r="J69" s="51">
        <v>268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51">
        <v>290</v>
      </c>
      <c r="O69" s="147">
        <f t="shared" si="2"/>
        <v>108.2089552238806</v>
      </c>
      <c r="P69" s="67">
        <f t="shared" si="3"/>
        <v>137.43589743589743</v>
      </c>
    </row>
    <row r="70" spans="1:16" ht="40.5" customHeight="1">
      <c r="A70" s="558"/>
      <c r="B70" s="558"/>
      <c r="C70" s="361" t="s">
        <v>255</v>
      </c>
      <c r="D70" s="637" t="s">
        <v>423</v>
      </c>
      <c r="E70" s="637"/>
      <c r="F70" s="45">
        <v>57</v>
      </c>
      <c r="G70" s="67">
        <v>454</v>
      </c>
      <c r="H70" s="51">
        <f aca="true" t="shared" si="15" ref="H70:N70">H71+H72+H74</f>
        <v>600</v>
      </c>
      <c r="I70" s="51">
        <f t="shared" si="15"/>
        <v>600</v>
      </c>
      <c r="J70" s="51">
        <f t="shared" si="15"/>
        <v>600</v>
      </c>
      <c r="K70" s="51" t="e">
        <f t="shared" si="15"/>
        <v>#REF!</v>
      </c>
      <c r="L70" s="51" t="e">
        <f t="shared" si="15"/>
        <v>#REF!</v>
      </c>
      <c r="M70" s="51" t="e">
        <f t="shared" si="15"/>
        <v>#REF!</v>
      </c>
      <c r="N70" s="51">
        <f t="shared" si="15"/>
        <v>600</v>
      </c>
      <c r="O70" s="147">
        <f t="shared" si="2"/>
        <v>100</v>
      </c>
      <c r="P70" s="67">
        <f t="shared" si="3"/>
        <v>132.15859030837004</v>
      </c>
    </row>
    <row r="71" spans="1:16" ht="37.5" customHeight="1">
      <c r="A71" s="558"/>
      <c r="B71" s="558"/>
      <c r="C71" s="361"/>
      <c r="D71" s="362" t="s">
        <v>37</v>
      </c>
      <c r="E71" s="84" t="s">
        <v>393</v>
      </c>
      <c r="F71" s="45">
        <v>58</v>
      </c>
      <c r="G71" s="67">
        <v>130</v>
      </c>
      <c r="H71" s="51">
        <v>240</v>
      </c>
      <c r="I71" s="51">
        <v>240</v>
      </c>
      <c r="J71" s="51">
        <v>240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51">
        <v>240</v>
      </c>
      <c r="O71" s="147">
        <f t="shared" si="2"/>
        <v>100</v>
      </c>
      <c r="P71" s="67">
        <f t="shared" si="3"/>
        <v>184.6153846153846</v>
      </c>
    </row>
    <row r="72" spans="1:16" ht="38.25" customHeight="1">
      <c r="A72" s="558"/>
      <c r="B72" s="558"/>
      <c r="C72" s="361"/>
      <c r="D72" s="362" t="s">
        <v>38</v>
      </c>
      <c r="E72" s="84" t="s">
        <v>426</v>
      </c>
      <c r="F72" s="45">
        <v>60</v>
      </c>
      <c r="G72" s="67"/>
      <c r="H72" s="51">
        <v>350</v>
      </c>
      <c r="I72" s="51">
        <v>350</v>
      </c>
      <c r="J72" s="51">
        <v>350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51">
        <v>350</v>
      </c>
      <c r="O72" s="147">
        <f t="shared" si="2"/>
        <v>100</v>
      </c>
      <c r="P72" s="67"/>
    </row>
    <row r="73" spans="1:16" ht="24.75" customHeight="1">
      <c r="A73" s="558"/>
      <c r="B73" s="558"/>
      <c r="C73" s="361"/>
      <c r="D73" s="362" t="s">
        <v>39</v>
      </c>
      <c r="E73" s="343" t="s">
        <v>422</v>
      </c>
      <c r="F73" s="45"/>
      <c r="G73" s="67">
        <v>319</v>
      </c>
      <c r="H73" s="51">
        <v>150</v>
      </c>
      <c r="I73" s="51">
        <v>150</v>
      </c>
      <c r="J73" s="51">
        <v>150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51">
        <v>150</v>
      </c>
      <c r="O73" s="147">
        <f t="shared" si="2"/>
        <v>100</v>
      </c>
      <c r="P73" s="67">
        <f t="shared" si="3"/>
        <v>47.02194357366771</v>
      </c>
    </row>
    <row r="74" spans="1:16" ht="36" customHeight="1">
      <c r="A74" s="558"/>
      <c r="B74" s="558"/>
      <c r="C74" s="361"/>
      <c r="D74" s="362" t="s">
        <v>40</v>
      </c>
      <c r="E74" s="84" t="s">
        <v>394</v>
      </c>
      <c r="F74" s="45">
        <v>61</v>
      </c>
      <c r="G74" s="67">
        <v>5</v>
      </c>
      <c r="H74" s="51">
        <v>10</v>
      </c>
      <c r="I74" s="51">
        <v>10</v>
      </c>
      <c r="J74" s="51">
        <v>10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51">
        <v>10</v>
      </c>
      <c r="O74" s="147">
        <f t="shared" si="2"/>
        <v>100</v>
      </c>
      <c r="P74" s="67">
        <f t="shared" si="3"/>
        <v>200</v>
      </c>
    </row>
    <row r="75" spans="1:16" ht="27.75" customHeight="1">
      <c r="A75" s="558"/>
      <c r="B75" s="558"/>
      <c r="C75" s="361" t="s">
        <v>257</v>
      </c>
      <c r="D75" s="573" t="s">
        <v>314</v>
      </c>
      <c r="E75" s="574"/>
      <c r="F75" s="45">
        <v>62</v>
      </c>
      <c r="G75" s="67">
        <v>135</v>
      </c>
      <c r="H75" s="51">
        <v>155</v>
      </c>
      <c r="I75" s="51">
        <v>155</v>
      </c>
      <c r="J75" s="51">
        <v>155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51">
        <v>175</v>
      </c>
      <c r="O75" s="147">
        <f t="shared" si="2"/>
        <v>112.90322580645163</v>
      </c>
      <c r="P75" s="67">
        <f t="shared" si="3"/>
        <v>114.81481481481481</v>
      </c>
    </row>
    <row r="76" spans="1:16" ht="29.25" customHeight="1">
      <c r="A76" s="558"/>
      <c r="B76" s="558"/>
      <c r="C76" s="361" t="s">
        <v>280</v>
      </c>
      <c r="D76" s="573" t="s">
        <v>315</v>
      </c>
      <c r="E76" s="574"/>
      <c r="F76" s="45">
        <v>63</v>
      </c>
      <c r="G76" s="67">
        <v>521</v>
      </c>
      <c r="H76" s="51">
        <v>894</v>
      </c>
      <c r="I76" s="51">
        <v>894</v>
      </c>
      <c r="J76" s="51">
        <v>894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51">
        <v>1326</v>
      </c>
      <c r="O76" s="147">
        <f t="shared" si="2"/>
        <v>148.3221476510067</v>
      </c>
      <c r="P76" s="67">
        <f t="shared" si="3"/>
        <v>171.59309021113245</v>
      </c>
    </row>
    <row r="77" spans="1:16" ht="27" customHeight="1">
      <c r="A77" s="558"/>
      <c r="B77" s="558"/>
      <c r="C77" s="361"/>
      <c r="D77" s="573" t="s">
        <v>166</v>
      </c>
      <c r="E77" s="574"/>
      <c r="F77" s="45">
        <v>64</v>
      </c>
      <c r="G77" s="67">
        <f>SUM(G78:G79)</f>
        <v>162</v>
      </c>
      <c r="H77" s="51">
        <f aca="true" t="shared" si="16" ref="H77:N77">H78+H79</f>
        <v>270</v>
      </c>
      <c r="I77" s="51">
        <f t="shared" si="16"/>
        <v>270</v>
      </c>
      <c r="J77" s="51">
        <f t="shared" si="16"/>
        <v>270</v>
      </c>
      <c r="K77" s="51" t="e">
        <f t="shared" si="16"/>
        <v>#REF!</v>
      </c>
      <c r="L77" s="51" t="e">
        <f t="shared" si="16"/>
        <v>#REF!</v>
      </c>
      <c r="M77" s="51" t="e">
        <f t="shared" si="16"/>
        <v>#REF!</v>
      </c>
      <c r="N77" s="51">
        <f t="shared" si="16"/>
        <v>464</v>
      </c>
      <c r="O77" s="147">
        <f t="shared" si="2"/>
        <v>171.85185185185185</v>
      </c>
      <c r="P77" s="67">
        <f t="shared" si="3"/>
        <v>166.66666666666669</v>
      </c>
    </row>
    <row r="78" spans="1:16" ht="17.25" customHeight="1">
      <c r="A78" s="558"/>
      <c r="B78" s="558"/>
      <c r="C78" s="361"/>
      <c r="D78" s="585" t="s">
        <v>316</v>
      </c>
      <c r="E78" s="586"/>
      <c r="F78" s="45">
        <v>65</v>
      </c>
      <c r="G78" s="67">
        <v>94</v>
      </c>
      <c r="H78" s="51">
        <v>180</v>
      </c>
      <c r="I78" s="51">
        <v>180</v>
      </c>
      <c r="J78" s="51">
        <v>180</v>
      </c>
      <c r="K78" s="51" t="e">
        <f>#REF!</f>
        <v>#REF!</v>
      </c>
      <c r="L78" s="51" t="e">
        <f>#REF!</f>
        <v>#REF!</v>
      </c>
      <c r="M78" s="51" t="e">
        <f>#REF!</f>
        <v>#REF!</v>
      </c>
      <c r="N78" s="51">
        <v>245</v>
      </c>
      <c r="O78" s="147">
        <f t="shared" si="2"/>
        <v>136.11111111111111</v>
      </c>
      <c r="P78" s="67">
        <f t="shared" si="3"/>
        <v>191.48936170212767</v>
      </c>
    </row>
    <row r="79" spans="1:16" ht="18.75" customHeight="1">
      <c r="A79" s="558"/>
      <c r="B79" s="558"/>
      <c r="C79" s="361"/>
      <c r="D79" s="585" t="s">
        <v>317</v>
      </c>
      <c r="E79" s="586"/>
      <c r="F79" s="45">
        <v>66</v>
      </c>
      <c r="G79" s="67">
        <v>68</v>
      </c>
      <c r="H79" s="51">
        <v>90</v>
      </c>
      <c r="I79" s="51">
        <v>90</v>
      </c>
      <c r="J79" s="51">
        <v>90</v>
      </c>
      <c r="K79" s="51" t="e">
        <f>#REF!</f>
        <v>#REF!</v>
      </c>
      <c r="L79" s="51" t="e">
        <f>#REF!</f>
        <v>#REF!</v>
      </c>
      <c r="M79" s="51" t="e">
        <f>#REF!</f>
        <v>#REF!</v>
      </c>
      <c r="N79" s="51">
        <v>219</v>
      </c>
      <c r="O79" s="147">
        <f aca="true" t="shared" si="17" ref="O79:O146">SUM(N79/J79*100)</f>
        <v>243.33333333333331</v>
      </c>
      <c r="P79" s="67">
        <f aca="true" t="shared" si="18" ref="P79:P142">J79/G79*100</f>
        <v>132.35294117647058</v>
      </c>
    </row>
    <row r="80" spans="1:16" ht="29.25" customHeight="1">
      <c r="A80" s="558"/>
      <c r="B80" s="558"/>
      <c r="C80" s="361" t="s">
        <v>282</v>
      </c>
      <c r="D80" s="573" t="s">
        <v>318</v>
      </c>
      <c r="E80" s="574"/>
      <c r="F80" s="45">
        <v>67</v>
      </c>
      <c r="G80" s="67">
        <v>2107</v>
      </c>
      <c r="H80" s="51">
        <v>2426</v>
      </c>
      <c r="I80" s="51">
        <v>2426</v>
      </c>
      <c r="J80" s="51">
        <v>2426</v>
      </c>
      <c r="K80" s="51" t="e">
        <f>#REF!</f>
        <v>#REF!</v>
      </c>
      <c r="L80" s="51" t="e">
        <f>#REF!</f>
        <v>#REF!</v>
      </c>
      <c r="M80" s="51" t="e">
        <f>#REF!</f>
        <v>#REF!</v>
      </c>
      <c r="N80" s="51">
        <v>2526</v>
      </c>
      <c r="O80" s="147">
        <f t="shared" si="17"/>
        <v>104.12201154163232</v>
      </c>
      <c r="P80" s="67">
        <f t="shared" si="18"/>
        <v>115.14000949216896</v>
      </c>
    </row>
    <row r="81" spans="1:16" ht="23.25" customHeight="1">
      <c r="A81" s="558"/>
      <c r="B81" s="558"/>
      <c r="C81" s="361" t="s">
        <v>319</v>
      </c>
      <c r="D81" s="573" t="s">
        <v>320</v>
      </c>
      <c r="E81" s="574"/>
      <c r="F81" s="45">
        <v>68</v>
      </c>
      <c r="G81" s="67">
        <v>38</v>
      </c>
      <c r="H81" s="51">
        <v>56</v>
      </c>
      <c r="I81" s="51">
        <v>56</v>
      </c>
      <c r="J81" s="51">
        <v>56</v>
      </c>
      <c r="K81" s="51" t="e">
        <f>#REF!</f>
        <v>#REF!</v>
      </c>
      <c r="L81" s="51" t="e">
        <f>#REF!</f>
        <v>#REF!</v>
      </c>
      <c r="M81" s="51" t="e">
        <f>#REF!</f>
        <v>#REF!</v>
      </c>
      <c r="N81" s="51">
        <v>58</v>
      </c>
      <c r="O81" s="147">
        <f t="shared" si="17"/>
        <v>103.57142857142858</v>
      </c>
      <c r="P81" s="67">
        <f t="shared" si="18"/>
        <v>147.36842105263156</v>
      </c>
    </row>
    <row r="82" spans="1:16" ht="27.75" customHeight="1">
      <c r="A82" s="558"/>
      <c r="B82" s="558"/>
      <c r="C82" s="361" t="s">
        <v>321</v>
      </c>
      <c r="D82" s="573" t="s">
        <v>83</v>
      </c>
      <c r="E82" s="574"/>
      <c r="F82" s="45">
        <v>69</v>
      </c>
      <c r="G82" s="67">
        <f>G83+G84+G85+G86+G88+G89+G90</f>
        <v>16619</v>
      </c>
      <c r="H82" s="51">
        <f>H83+H84+H85+H86+H88+H89+H90</f>
        <v>24972</v>
      </c>
      <c r="I82" s="51">
        <f>I83+I84+I85+I86+I88+I89+I90</f>
        <v>24972</v>
      </c>
      <c r="J82" s="51">
        <v>23439</v>
      </c>
      <c r="K82" s="51" t="e">
        <f>K83+K84+K85+K86+K88+K89+K90</f>
        <v>#REF!</v>
      </c>
      <c r="L82" s="51" t="e">
        <f>L83+L84+L85+L86+L88+L89+L90</f>
        <v>#REF!</v>
      </c>
      <c r="M82" s="51" t="e">
        <f>M83+M84+M85+M86+M88+M89+M90</f>
        <v>#REF!</v>
      </c>
      <c r="N82" s="51">
        <f>N83+N84+N85+N86+N88+N89+N90</f>
        <v>19186</v>
      </c>
      <c r="O82" s="147">
        <f t="shared" si="17"/>
        <v>81.85502794487819</v>
      </c>
      <c r="P82" s="67">
        <f t="shared" si="18"/>
        <v>141.03736686924603</v>
      </c>
    </row>
    <row r="83" spans="1:16" ht="51" customHeight="1">
      <c r="A83" s="558"/>
      <c r="B83" s="558"/>
      <c r="C83" s="361"/>
      <c r="D83" s="362" t="s">
        <v>322</v>
      </c>
      <c r="E83" s="362" t="s">
        <v>169</v>
      </c>
      <c r="F83" s="45">
        <v>70</v>
      </c>
      <c r="G83" s="67">
        <v>15305</v>
      </c>
      <c r="H83" s="51">
        <v>19986</v>
      </c>
      <c r="I83" s="51">
        <v>19986</v>
      </c>
      <c r="J83" s="51">
        <v>19986</v>
      </c>
      <c r="K83" s="51" t="e">
        <f>#REF!</f>
        <v>#REF!</v>
      </c>
      <c r="L83" s="51" t="e">
        <f>#REF!</f>
        <v>#REF!</v>
      </c>
      <c r="M83" s="51" t="e">
        <f>#REF!</f>
        <v>#REF!</v>
      </c>
      <c r="N83" s="51">
        <v>17293</v>
      </c>
      <c r="O83" s="147">
        <f t="shared" si="17"/>
        <v>86.52556789752826</v>
      </c>
      <c r="P83" s="67">
        <f t="shared" si="18"/>
        <v>130.58477621692256</v>
      </c>
    </row>
    <row r="84" spans="1:16" ht="31.5" customHeight="1">
      <c r="A84" s="558"/>
      <c r="B84" s="558"/>
      <c r="C84" s="361"/>
      <c r="D84" s="362" t="s">
        <v>323</v>
      </c>
      <c r="E84" s="362" t="s">
        <v>41</v>
      </c>
      <c r="F84" s="45">
        <v>71</v>
      </c>
      <c r="G84" s="67">
        <v>705</v>
      </c>
      <c r="H84" s="51">
        <v>2531</v>
      </c>
      <c r="I84" s="51">
        <v>2531</v>
      </c>
      <c r="J84" s="51">
        <v>2531</v>
      </c>
      <c r="K84" s="51" t="e">
        <f>#REF!</f>
        <v>#REF!</v>
      </c>
      <c r="L84" s="51" t="e">
        <f>#REF!</f>
        <v>#REF!</v>
      </c>
      <c r="M84" s="51" t="e">
        <f>#REF!</f>
        <v>#REF!</v>
      </c>
      <c r="N84" s="51">
        <v>837</v>
      </c>
      <c r="O84" s="147">
        <f t="shared" si="17"/>
        <v>33.06993283287238</v>
      </c>
      <c r="P84" s="67">
        <f t="shared" si="18"/>
        <v>359.0070921985816</v>
      </c>
    </row>
    <row r="85" spans="1:16" ht="28.5" customHeight="1">
      <c r="A85" s="558"/>
      <c r="B85" s="558"/>
      <c r="C85" s="361"/>
      <c r="D85" s="362" t="s">
        <v>324</v>
      </c>
      <c r="E85" s="362" t="s">
        <v>325</v>
      </c>
      <c r="F85" s="45">
        <v>72</v>
      </c>
      <c r="G85" s="67">
        <v>316</v>
      </c>
      <c r="H85" s="51">
        <v>402</v>
      </c>
      <c r="I85" s="51">
        <v>402</v>
      </c>
      <c r="J85" s="51">
        <v>400</v>
      </c>
      <c r="K85" s="51" t="e">
        <f>#REF!</f>
        <v>#REF!</v>
      </c>
      <c r="L85" s="51" t="e">
        <f>#REF!</f>
        <v>#REF!</v>
      </c>
      <c r="M85" s="51" t="e">
        <f>#REF!</f>
        <v>#REF!</v>
      </c>
      <c r="N85" s="51">
        <v>600</v>
      </c>
      <c r="O85" s="147">
        <f t="shared" si="17"/>
        <v>150</v>
      </c>
      <c r="P85" s="67">
        <f t="shared" si="18"/>
        <v>126.58227848101266</v>
      </c>
    </row>
    <row r="86" spans="1:16" ht="42.75" customHeight="1">
      <c r="A86" s="558"/>
      <c r="B86" s="558"/>
      <c r="C86" s="361"/>
      <c r="D86" s="362" t="s">
        <v>326</v>
      </c>
      <c r="E86" s="112" t="s">
        <v>377</v>
      </c>
      <c r="F86" s="45">
        <v>73</v>
      </c>
      <c r="G86" s="67">
        <v>278</v>
      </c>
      <c r="H86" s="51">
        <v>2031</v>
      </c>
      <c r="I86" s="51">
        <v>2031</v>
      </c>
      <c r="J86" s="51">
        <v>2000</v>
      </c>
      <c r="K86" s="51" t="e">
        <f>#REF!</f>
        <v>#REF!</v>
      </c>
      <c r="L86" s="51" t="e">
        <f>#REF!</f>
        <v>#REF!</v>
      </c>
      <c r="M86" s="51" t="e">
        <f>#REF!</f>
        <v>#REF!</v>
      </c>
      <c r="N86" s="51">
        <v>334</v>
      </c>
      <c r="O86" s="147">
        <f t="shared" si="17"/>
        <v>16.7</v>
      </c>
      <c r="P86" s="67">
        <f t="shared" si="18"/>
        <v>719.4244604316547</v>
      </c>
    </row>
    <row r="87" spans="1:16" ht="25.5" customHeight="1">
      <c r="A87" s="558"/>
      <c r="B87" s="558"/>
      <c r="C87" s="361"/>
      <c r="D87" s="362"/>
      <c r="E87" s="362" t="s">
        <v>168</v>
      </c>
      <c r="F87" s="45">
        <v>74</v>
      </c>
      <c r="G87" s="67"/>
      <c r="H87" s="51"/>
      <c r="I87" s="51"/>
      <c r="J87" s="47"/>
      <c r="K87" s="51"/>
      <c r="L87" s="51"/>
      <c r="M87" s="51"/>
      <c r="N87" s="51"/>
      <c r="O87" s="147"/>
      <c r="P87" s="67"/>
    </row>
    <row r="88" spans="1:16" ht="25.5" customHeight="1">
      <c r="A88" s="558"/>
      <c r="B88" s="558"/>
      <c r="C88" s="361"/>
      <c r="D88" s="362" t="s">
        <v>327</v>
      </c>
      <c r="E88" s="362" t="s">
        <v>328</v>
      </c>
      <c r="F88" s="45">
        <v>75</v>
      </c>
      <c r="G88" s="67"/>
      <c r="H88" s="51"/>
      <c r="I88" s="51"/>
      <c r="J88" s="47"/>
      <c r="K88" s="51"/>
      <c r="L88" s="51"/>
      <c r="M88" s="51"/>
      <c r="N88" s="51"/>
      <c r="O88" s="147"/>
      <c r="P88" s="67"/>
    </row>
    <row r="89" spans="1:19" ht="51" customHeight="1">
      <c r="A89" s="558"/>
      <c r="B89" s="558"/>
      <c r="C89" s="361"/>
      <c r="D89" s="362" t="s">
        <v>329</v>
      </c>
      <c r="E89" s="362" t="s">
        <v>167</v>
      </c>
      <c r="F89" s="45">
        <v>76</v>
      </c>
      <c r="G89" s="67"/>
      <c r="H89" s="51"/>
      <c r="I89" s="51"/>
      <c r="J89" s="47"/>
      <c r="K89" s="51" t="e">
        <f>#REF!</f>
        <v>#REF!</v>
      </c>
      <c r="L89" s="51" t="e">
        <f>#REF!</f>
        <v>#REF!</v>
      </c>
      <c r="M89" s="51" t="e">
        <f>#REF!</f>
        <v>#REF!</v>
      </c>
      <c r="N89" s="51">
        <v>100</v>
      </c>
      <c r="O89" s="147"/>
      <c r="P89" s="67"/>
      <c r="S89" s="49" t="s">
        <v>392</v>
      </c>
    </row>
    <row r="90" spans="1:16" ht="28.5" customHeight="1">
      <c r="A90" s="558"/>
      <c r="B90" s="558"/>
      <c r="C90" s="361"/>
      <c r="D90" s="362" t="s">
        <v>0</v>
      </c>
      <c r="E90" s="362" t="s">
        <v>1</v>
      </c>
      <c r="F90" s="45">
        <v>77</v>
      </c>
      <c r="G90" s="67">
        <v>15</v>
      </c>
      <c r="H90" s="51">
        <v>22</v>
      </c>
      <c r="I90" s="51">
        <v>22</v>
      </c>
      <c r="J90" s="51">
        <v>22</v>
      </c>
      <c r="K90" s="51" t="e">
        <f>#REF!</f>
        <v>#REF!</v>
      </c>
      <c r="L90" s="51" t="e">
        <f>#REF!</f>
        <v>#REF!</v>
      </c>
      <c r="M90" s="51" t="e">
        <f>#REF!</f>
        <v>#REF!</v>
      </c>
      <c r="N90" s="51">
        <v>22</v>
      </c>
      <c r="O90" s="147">
        <f t="shared" si="17"/>
        <v>100</v>
      </c>
      <c r="P90" s="67">
        <f t="shared" si="18"/>
        <v>146.66666666666666</v>
      </c>
    </row>
    <row r="91" spans="1:16" ht="18" customHeight="1">
      <c r="A91" s="558"/>
      <c r="B91" s="558"/>
      <c r="C91" s="361" t="s">
        <v>2</v>
      </c>
      <c r="D91" s="573" t="s">
        <v>258</v>
      </c>
      <c r="E91" s="574"/>
      <c r="F91" s="45">
        <v>78</v>
      </c>
      <c r="G91" s="67">
        <v>6715</v>
      </c>
      <c r="H91" s="51">
        <v>11035</v>
      </c>
      <c r="I91" s="51">
        <v>11035</v>
      </c>
      <c r="J91" s="51">
        <v>11035</v>
      </c>
      <c r="K91" s="290" t="e">
        <f>#REF!</f>
        <v>#REF!</v>
      </c>
      <c r="L91" s="290" t="e">
        <f>#REF!</f>
        <v>#REF!</v>
      </c>
      <c r="M91" s="290" t="e">
        <f>#REF!</f>
        <v>#REF!</v>
      </c>
      <c r="N91" s="290">
        <v>12385</v>
      </c>
      <c r="O91" s="147">
        <f t="shared" si="17"/>
        <v>112.23380154055278</v>
      </c>
      <c r="P91" s="67">
        <f t="shared" si="18"/>
        <v>164.33358153387937</v>
      </c>
    </row>
    <row r="92" spans="1:16" ht="51" customHeight="1">
      <c r="A92" s="558"/>
      <c r="B92" s="558"/>
      <c r="C92" s="575" t="s">
        <v>170</v>
      </c>
      <c r="D92" s="587"/>
      <c r="E92" s="576"/>
      <c r="F92" s="45">
        <v>79</v>
      </c>
      <c r="G92" s="67">
        <f aca="true" t="shared" si="19" ref="G92:N92">SUM(G93:G98)</f>
        <v>11377</v>
      </c>
      <c r="H92" s="51">
        <f>SUM(H93:H98)</f>
        <v>12049</v>
      </c>
      <c r="I92" s="51">
        <f>SUM(I93:I98)</f>
        <v>12049</v>
      </c>
      <c r="J92" s="51">
        <f>SUM(J93:J98)</f>
        <v>12049</v>
      </c>
      <c r="K92" s="51" t="e">
        <f t="shared" si="19"/>
        <v>#REF!</v>
      </c>
      <c r="L92" s="51" t="e">
        <f t="shared" si="19"/>
        <v>#REF!</v>
      </c>
      <c r="M92" s="51" t="e">
        <f t="shared" si="19"/>
        <v>#REF!</v>
      </c>
      <c r="N92" s="51">
        <f t="shared" si="19"/>
        <v>7906</v>
      </c>
      <c r="O92" s="147">
        <f t="shared" si="17"/>
        <v>65.61540376794754</v>
      </c>
      <c r="P92" s="67">
        <f t="shared" si="18"/>
        <v>105.90665377516042</v>
      </c>
    </row>
    <row r="93" spans="1:16" ht="31.5" customHeight="1">
      <c r="A93" s="558"/>
      <c r="B93" s="558"/>
      <c r="C93" s="81" t="s">
        <v>245</v>
      </c>
      <c r="D93" s="588" t="s">
        <v>3</v>
      </c>
      <c r="E93" s="589"/>
      <c r="F93" s="45">
        <v>80</v>
      </c>
      <c r="G93" s="67"/>
      <c r="H93" s="51"/>
      <c r="I93" s="51"/>
      <c r="J93" s="51"/>
      <c r="K93" s="51"/>
      <c r="L93" s="51"/>
      <c r="M93" s="51"/>
      <c r="N93" s="51"/>
      <c r="O93" s="147"/>
      <c r="P93" s="67"/>
    </row>
    <row r="94" spans="1:16" ht="34.5" customHeight="1">
      <c r="A94" s="558"/>
      <c r="B94" s="558"/>
      <c r="C94" s="81" t="s">
        <v>251</v>
      </c>
      <c r="D94" s="573" t="s">
        <v>4</v>
      </c>
      <c r="E94" s="574"/>
      <c r="F94" s="45">
        <v>81</v>
      </c>
      <c r="G94" s="67">
        <v>4596</v>
      </c>
      <c r="H94" s="51">
        <v>5000</v>
      </c>
      <c r="I94" s="51">
        <v>5000</v>
      </c>
      <c r="J94" s="51">
        <v>5000</v>
      </c>
      <c r="K94" s="51" t="e">
        <f>#REF!</f>
        <v>#REF!</v>
      </c>
      <c r="L94" s="51" t="e">
        <f>#REF!</f>
        <v>#REF!</v>
      </c>
      <c r="M94" s="51" t="e">
        <f>#REF!</f>
        <v>#REF!</v>
      </c>
      <c r="N94" s="51">
        <v>4750</v>
      </c>
      <c r="O94" s="147">
        <f t="shared" si="17"/>
        <v>95</v>
      </c>
      <c r="P94" s="67">
        <f t="shared" si="18"/>
        <v>108.79025239338556</v>
      </c>
    </row>
    <row r="95" spans="1:16" ht="15" customHeight="1">
      <c r="A95" s="558"/>
      <c r="B95" s="558"/>
      <c r="C95" s="361" t="s">
        <v>253</v>
      </c>
      <c r="D95" s="573" t="s">
        <v>5</v>
      </c>
      <c r="E95" s="574"/>
      <c r="F95" s="45">
        <v>82</v>
      </c>
      <c r="G95" s="67"/>
      <c r="H95" s="51"/>
      <c r="I95" s="51"/>
      <c r="J95" s="51"/>
      <c r="K95" s="51"/>
      <c r="L95" s="51"/>
      <c r="M95" s="51"/>
      <c r="N95" s="51"/>
      <c r="O95" s="147"/>
      <c r="P95" s="67"/>
    </row>
    <row r="96" spans="1:16" ht="15" customHeight="1">
      <c r="A96" s="558"/>
      <c r="B96" s="558"/>
      <c r="C96" s="361" t="s">
        <v>255</v>
      </c>
      <c r="D96" s="573" t="s">
        <v>6</v>
      </c>
      <c r="E96" s="574"/>
      <c r="F96" s="45">
        <v>83</v>
      </c>
      <c r="G96" s="67"/>
      <c r="H96" s="51"/>
      <c r="I96" s="51"/>
      <c r="J96" s="51"/>
      <c r="K96" s="51"/>
      <c r="L96" s="51"/>
      <c r="M96" s="51"/>
      <c r="N96" s="51"/>
      <c r="O96" s="147"/>
      <c r="P96" s="67"/>
    </row>
    <row r="97" spans="1:16" ht="15" customHeight="1">
      <c r="A97" s="558"/>
      <c r="B97" s="558"/>
      <c r="C97" s="361" t="s">
        <v>257</v>
      </c>
      <c r="D97" s="573" t="s">
        <v>7</v>
      </c>
      <c r="E97" s="574"/>
      <c r="F97" s="45">
        <v>84</v>
      </c>
      <c r="G97" s="67">
        <v>1</v>
      </c>
      <c r="H97" s="51">
        <v>1</v>
      </c>
      <c r="I97" s="51">
        <v>1</v>
      </c>
      <c r="J97" s="51">
        <v>1</v>
      </c>
      <c r="K97" s="51" t="e">
        <f>#REF!</f>
        <v>#REF!</v>
      </c>
      <c r="L97" s="51" t="e">
        <f>#REF!</f>
        <v>#REF!</v>
      </c>
      <c r="M97" s="51" t="e">
        <f>#REF!</f>
        <v>#REF!</v>
      </c>
      <c r="N97" s="51">
        <v>1</v>
      </c>
      <c r="O97" s="147">
        <f t="shared" si="17"/>
        <v>100</v>
      </c>
      <c r="P97" s="67">
        <f t="shared" si="18"/>
        <v>100</v>
      </c>
    </row>
    <row r="98" spans="1:16" ht="24" customHeight="1">
      <c r="A98" s="558"/>
      <c r="B98" s="558"/>
      <c r="C98" s="361" t="s">
        <v>280</v>
      </c>
      <c r="D98" s="573" t="s">
        <v>443</v>
      </c>
      <c r="E98" s="574"/>
      <c r="F98" s="45">
        <v>85</v>
      </c>
      <c r="G98" s="67">
        <v>6780</v>
      </c>
      <c r="H98" s="51">
        <v>7048</v>
      </c>
      <c r="I98" s="51">
        <v>7048</v>
      </c>
      <c r="J98" s="51">
        <v>7048</v>
      </c>
      <c r="K98" s="51" t="e">
        <f>#REF!</f>
        <v>#REF!</v>
      </c>
      <c r="L98" s="51" t="e">
        <f>#REF!</f>
        <v>#REF!</v>
      </c>
      <c r="M98" s="51" t="e">
        <f>#REF!</f>
        <v>#REF!</v>
      </c>
      <c r="N98" s="51">
        <v>3155</v>
      </c>
      <c r="O98" s="147">
        <f t="shared" si="17"/>
        <v>44.764472190692395</v>
      </c>
      <c r="P98" s="67">
        <f t="shared" si="18"/>
        <v>103.952802359882</v>
      </c>
    </row>
    <row r="99" spans="1:16" ht="33.75" customHeight="1">
      <c r="A99" s="558"/>
      <c r="B99" s="558"/>
      <c r="C99" s="575" t="s">
        <v>173</v>
      </c>
      <c r="D99" s="587"/>
      <c r="E99" s="576"/>
      <c r="F99" s="45">
        <v>86</v>
      </c>
      <c r="G99" s="67">
        <f aca="true" t="shared" si="20" ref="G99:N99">SUM(G101+G105+G113+G117+G126)</f>
        <v>62921</v>
      </c>
      <c r="H99" s="51">
        <f t="shared" si="20"/>
        <v>78877</v>
      </c>
      <c r="I99" s="51">
        <f t="shared" si="20"/>
        <v>78877</v>
      </c>
      <c r="J99" s="51">
        <f t="shared" si="20"/>
        <v>74333</v>
      </c>
      <c r="K99" s="51" t="e">
        <f t="shared" si="20"/>
        <v>#REF!</v>
      </c>
      <c r="L99" s="51" t="e">
        <f t="shared" si="20"/>
        <v>#REF!</v>
      </c>
      <c r="M99" s="51" t="e">
        <f t="shared" si="20"/>
        <v>#REF!</v>
      </c>
      <c r="N99" s="51">
        <f t="shared" si="20"/>
        <v>82520</v>
      </c>
      <c r="O99" s="147">
        <f t="shared" si="17"/>
        <v>111.01395073520509</v>
      </c>
      <c r="P99" s="67">
        <f t="shared" si="18"/>
        <v>118.13702897283895</v>
      </c>
    </row>
    <row r="100" spans="1:16" ht="33.75" customHeight="1">
      <c r="A100" s="558"/>
      <c r="B100" s="558"/>
      <c r="C100" s="361" t="s">
        <v>126</v>
      </c>
      <c r="D100" s="575" t="s">
        <v>175</v>
      </c>
      <c r="E100" s="576"/>
      <c r="F100" s="45">
        <v>87</v>
      </c>
      <c r="G100" s="67">
        <f aca="true" t="shared" si="21" ref="G100:N100">G101+G105</f>
        <v>50983</v>
      </c>
      <c r="H100" s="51">
        <f t="shared" si="21"/>
        <v>59904</v>
      </c>
      <c r="I100" s="51">
        <f t="shared" si="21"/>
        <v>59904</v>
      </c>
      <c r="J100" s="51">
        <f t="shared" si="21"/>
        <v>59649</v>
      </c>
      <c r="K100" s="51" t="e">
        <f t="shared" si="21"/>
        <v>#REF!</v>
      </c>
      <c r="L100" s="51" t="e">
        <f t="shared" si="21"/>
        <v>#REF!</v>
      </c>
      <c r="M100" s="51" t="e">
        <f t="shared" si="21"/>
        <v>#REF!</v>
      </c>
      <c r="N100" s="51">
        <f t="shared" si="21"/>
        <v>66588</v>
      </c>
      <c r="O100" s="147">
        <f t="shared" si="17"/>
        <v>111.63305336216868</v>
      </c>
      <c r="P100" s="67">
        <f t="shared" si="18"/>
        <v>116.99782280367965</v>
      </c>
    </row>
    <row r="101" spans="1:16" ht="28.5" customHeight="1">
      <c r="A101" s="558"/>
      <c r="B101" s="558"/>
      <c r="C101" s="81" t="s">
        <v>219</v>
      </c>
      <c r="D101" s="573" t="s">
        <v>174</v>
      </c>
      <c r="E101" s="574"/>
      <c r="F101" s="45">
        <v>88</v>
      </c>
      <c r="G101" s="67">
        <f aca="true" t="shared" si="22" ref="G101:N101">SUM(G102:G104)</f>
        <v>45225</v>
      </c>
      <c r="H101" s="67">
        <f>SUM(H102:H104)</f>
        <v>49460</v>
      </c>
      <c r="I101" s="67">
        <f>SUM(I102:I104)</f>
        <v>49460</v>
      </c>
      <c r="J101" s="67">
        <f>SUM(J102:J104)</f>
        <v>49460</v>
      </c>
      <c r="K101" s="290" t="e">
        <f t="shared" si="22"/>
        <v>#REF!</v>
      </c>
      <c r="L101" s="290" t="e">
        <f t="shared" si="22"/>
        <v>#REF!</v>
      </c>
      <c r="M101" s="290" t="e">
        <f t="shared" si="22"/>
        <v>#REF!</v>
      </c>
      <c r="N101" s="184">
        <f t="shared" si="22"/>
        <v>53911</v>
      </c>
      <c r="O101" s="148">
        <f t="shared" si="17"/>
        <v>108.99919126566924</v>
      </c>
      <c r="P101" s="67">
        <f t="shared" si="18"/>
        <v>109.36428966279712</v>
      </c>
    </row>
    <row r="102" spans="1:17" ht="18" customHeight="1">
      <c r="A102" s="558"/>
      <c r="B102" s="558"/>
      <c r="C102" s="555"/>
      <c r="D102" s="573" t="s">
        <v>8</v>
      </c>
      <c r="E102" s="574"/>
      <c r="F102" s="45">
        <v>89</v>
      </c>
      <c r="G102" s="67">
        <v>32051</v>
      </c>
      <c r="H102" s="51">
        <v>33950</v>
      </c>
      <c r="I102" s="51">
        <v>33950</v>
      </c>
      <c r="J102" s="51">
        <v>33950</v>
      </c>
      <c r="K102" s="290" t="e">
        <f>#REF!</f>
        <v>#REF!</v>
      </c>
      <c r="L102" s="290" t="e">
        <f>#REF!</f>
        <v>#REF!</v>
      </c>
      <c r="M102" s="290" t="e">
        <f>#REF!</f>
        <v>#REF!</v>
      </c>
      <c r="N102" s="290">
        <v>39613</v>
      </c>
      <c r="O102" s="147">
        <f t="shared" si="17"/>
        <v>116.68041237113403</v>
      </c>
      <c r="P102" s="67">
        <f t="shared" si="18"/>
        <v>105.92493213940281</v>
      </c>
      <c r="Q102" s="135">
        <v>3313</v>
      </c>
    </row>
    <row r="103" spans="1:17" ht="39" customHeight="1">
      <c r="A103" s="558"/>
      <c r="B103" s="558"/>
      <c r="C103" s="556"/>
      <c r="D103" s="573" t="s">
        <v>9</v>
      </c>
      <c r="E103" s="574"/>
      <c r="F103" s="45">
        <v>90</v>
      </c>
      <c r="G103" s="67">
        <v>7375</v>
      </c>
      <c r="H103" s="51">
        <v>8260</v>
      </c>
      <c r="I103" s="51">
        <v>8260</v>
      </c>
      <c r="J103" s="51">
        <v>8260</v>
      </c>
      <c r="K103" s="51" t="e">
        <f>#REF!</f>
        <v>#REF!</v>
      </c>
      <c r="L103" s="51" t="e">
        <f>#REF!</f>
        <v>#REF!</v>
      </c>
      <c r="M103" s="51" t="e">
        <f>#REF!</f>
        <v>#REF!</v>
      </c>
      <c r="N103" s="51">
        <v>9148</v>
      </c>
      <c r="O103" s="147">
        <f t="shared" si="17"/>
        <v>110.75060532687651</v>
      </c>
      <c r="P103" s="67">
        <f t="shared" si="18"/>
        <v>112.00000000000001</v>
      </c>
      <c r="Q103" s="135"/>
    </row>
    <row r="104" spans="1:17" ht="18.75" customHeight="1">
      <c r="A104" s="558"/>
      <c r="B104" s="558"/>
      <c r="C104" s="557"/>
      <c r="D104" s="573" t="s">
        <v>10</v>
      </c>
      <c r="E104" s="574"/>
      <c r="F104" s="45">
        <v>91</v>
      </c>
      <c r="G104" s="67">
        <v>5799</v>
      </c>
      <c r="H104" s="51">
        <v>7250</v>
      </c>
      <c r="I104" s="51">
        <v>7250</v>
      </c>
      <c r="J104" s="51">
        <v>7250</v>
      </c>
      <c r="K104" s="51" t="e">
        <f>#REF!</f>
        <v>#REF!</v>
      </c>
      <c r="L104" s="51" t="e">
        <f>#REF!</f>
        <v>#REF!</v>
      </c>
      <c r="M104" s="51" t="e">
        <f>#REF!</f>
        <v>#REF!</v>
      </c>
      <c r="N104" s="51">
        <v>5150</v>
      </c>
      <c r="O104" s="147">
        <f t="shared" si="17"/>
        <v>71.03448275862068</v>
      </c>
      <c r="P104" s="67">
        <f t="shared" si="18"/>
        <v>125.02155544059322</v>
      </c>
      <c r="Q104" s="135"/>
    </row>
    <row r="105" spans="1:16" ht="30.75" customHeight="1">
      <c r="A105" s="558"/>
      <c r="B105" s="558"/>
      <c r="C105" s="361" t="s">
        <v>221</v>
      </c>
      <c r="D105" s="573" t="s">
        <v>176</v>
      </c>
      <c r="E105" s="574"/>
      <c r="F105" s="45">
        <v>92</v>
      </c>
      <c r="G105" s="67">
        <f aca="true" t="shared" si="23" ref="G105:N105">G106+G109+G110+G111+G112</f>
        <v>5758</v>
      </c>
      <c r="H105" s="51">
        <f>H106+H109+H110+H111+H112</f>
        <v>10444</v>
      </c>
      <c r="I105" s="51">
        <f>I106+I109+I110+I111+I112</f>
        <v>10444</v>
      </c>
      <c r="J105" s="51">
        <f>J106+J109+J110+J111+J112</f>
        <v>10189</v>
      </c>
      <c r="K105" s="51" t="e">
        <f t="shared" si="23"/>
        <v>#REF!</v>
      </c>
      <c r="L105" s="51" t="e">
        <f t="shared" si="23"/>
        <v>#REF!</v>
      </c>
      <c r="M105" s="51" t="e">
        <f t="shared" si="23"/>
        <v>#REF!</v>
      </c>
      <c r="N105" s="51">
        <f t="shared" si="23"/>
        <v>12677</v>
      </c>
      <c r="O105" s="147">
        <f t="shared" si="17"/>
        <v>124.41849052900187</v>
      </c>
      <c r="P105" s="67">
        <f t="shared" si="18"/>
        <v>176.9538034039597</v>
      </c>
    </row>
    <row r="106" spans="1:16" ht="52.5" customHeight="1">
      <c r="A106" s="558"/>
      <c r="B106" s="558"/>
      <c r="C106" s="361"/>
      <c r="D106" s="573" t="s">
        <v>395</v>
      </c>
      <c r="E106" s="574"/>
      <c r="F106" s="45">
        <v>93</v>
      </c>
      <c r="G106" s="67">
        <v>892</v>
      </c>
      <c r="H106" s="51">
        <v>2473</v>
      </c>
      <c r="I106" s="51">
        <v>2473</v>
      </c>
      <c r="J106" s="51">
        <v>2473</v>
      </c>
      <c r="K106" s="51" t="e">
        <f>#REF!</f>
        <v>#REF!</v>
      </c>
      <c r="L106" s="51" t="e">
        <f>#REF!</f>
        <v>#REF!</v>
      </c>
      <c r="M106" s="51" t="e">
        <f>#REF!</f>
        <v>#REF!</v>
      </c>
      <c r="N106" s="51">
        <v>2529</v>
      </c>
      <c r="O106" s="147">
        <f t="shared" si="17"/>
        <v>102.26445612616256</v>
      </c>
      <c r="P106" s="67">
        <f t="shared" si="18"/>
        <v>277.2421524663677</v>
      </c>
    </row>
    <row r="107" spans="1:16" ht="29.25" customHeight="1">
      <c r="A107" s="558"/>
      <c r="B107" s="558"/>
      <c r="C107" s="361"/>
      <c r="D107" s="362"/>
      <c r="E107" s="362" t="s">
        <v>417</v>
      </c>
      <c r="F107" s="45">
        <v>94</v>
      </c>
      <c r="G107" s="67"/>
      <c r="H107" s="51"/>
      <c r="I107" s="51"/>
      <c r="J107" s="51"/>
      <c r="K107" s="51"/>
      <c r="L107" s="51"/>
      <c r="M107" s="51"/>
      <c r="N107" s="51"/>
      <c r="O107" s="147"/>
      <c r="P107" s="67"/>
    </row>
    <row r="108" spans="1:16" ht="45.75" customHeight="1">
      <c r="A108" s="558"/>
      <c r="B108" s="558"/>
      <c r="C108" s="361"/>
      <c r="D108" s="362"/>
      <c r="E108" s="362" t="s">
        <v>418</v>
      </c>
      <c r="F108" s="45">
        <v>95</v>
      </c>
      <c r="G108" s="67"/>
      <c r="H108" s="51"/>
      <c r="I108" s="51"/>
      <c r="J108" s="51"/>
      <c r="K108" s="51"/>
      <c r="L108" s="51"/>
      <c r="M108" s="51"/>
      <c r="N108" s="51"/>
      <c r="O108" s="147"/>
      <c r="P108" s="67"/>
    </row>
    <row r="109" spans="1:16" ht="21.75" customHeight="1">
      <c r="A109" s="558"/>
      <c r="B109" s="558"/>
      <c r="C109" s="363"/>
      <c r="D109" s="573" t="s">
        <v>11</v>
      </c>
      <c r="E109" s="574"/>
      <c r="F109" s="45">
        <v>96</v>
      </c>
      <c r="G109" s="67">
        <v>1427</v>
      </c>
      <c r="H109" s="51">
        <v>1722</v>
      </c>
      <c r="I109" s="51">
        <v>1722</v>
      </c>
      <c r="J109" s="51">
        <v>1722</v>
      </c>
      <c r="K109" s="51" t="e">
        <f>#REF!</f>
        <v>#REF!</v>
      </c>
      <c r="L109" s="51" t="e">
        <f>#REF!</f>
        <v>#REF!</v>
      </c>
      <c r="M109" s="51" t="e">
        <f>#REF!</f>
        <v>#REF!</v>
      </c>
      <c r="N109" s="51">
        <v>2730</v>
      </c>
      <c r="O109" s="147">
        <f t="shared" si="17"/>
        <v>158.53658536585365</v>
      </c>
      <c r="P109" s="67">
        <f t="shared" si="18"/>
        <v>120.67274001401542</v>
      </c>
    </row>
    <row r="110" spans="1:16" ht="19.5" customHeight="1">
      <c r="A110" s="558"/>
      <c r="B110" s="558"/>
      <c r="C110" s="363"/>
      <c r="D110" s="573" t="s">
        <v>12</v>
      </c>
      <c r="E110" s="574"/>
      <c r="F110" s="45">
        <v>97</v>
      </c>
      <c r="G110" s="67">
        <v>0</v>
      </c>
      <c r="H110" s="51">
        <v>1400</v>
      </c>
      <c r="I110" s="51">
        <v>1400</v>
      </c>
      <c r="J110" s="51">
        <v>1400</v>
      </c>
      <c r="K110" s="290" t="e">
        <f>#REF!</f>
        <v>#REF!</v>
      </c>
      <c r="L110" s="290" t="e">
        <f>#REF!</f>
        <v>#REF!</v>
      </c>
      <c r="M110" s="290" t="e">
        <f>#REF!</f>
        <v>#REF!</v>
      </c>
      <c r="N110" s="290">
        <v>2000</v>
      </c>
      <c r="O110" s="197">
        <f>SUM(N110/J110*100)</f>
        <v>142.85714285714286</v>
      </c>
      <c r="P110" s="184"/>
    </row>
    <row r="111" spans="1:16" ht="32.25" customHeight="1">
      <c r="A111" s="558"/>
      <c r="B111" s="558"/>
      <c r="C111" s="363"/>
      <c r="D111" s="573" t="s">
        <v>13</v>
      </c>
      <c r="E111" s="574"/>
      <c r="F111" s="45">
        <v>98</v>
      </c>
      <c r="G111" s="67">
        <v>2289</v>
      </c>
      <c r="H111" s="51">
        <v>2923</v>
      </c>
      <c r="I111" s="51">
        <v>2923</v>
      </c>
      <c r="J111" s="51">
        <v>2668</v>
      </c>
      <c r="K111" s="51" t="e">
        <f>#REF!</f>
        <v>#REF!</v>
      </c>
      <c r="L111" s="51" t="e">
        <f>#REF!</f>
        <v>#REF!</v>
      </c>
      <c r="M111" s="51" t="e">
        <f>#REF!</f>
        <v>#REF!</v>
      </c>
      <c r="N111" s="51">
        <v>3096</v>
      </c>
      <c r="O111" s="147">
        <f t="shared" si="17"/>
        <v>116.04197901049476</v>
      </c>
      <c r="P111" s="67">
        <f t="shared" si="18"/>
        <v>116.55744866754041</v>
      </c>
    </row>
    <row r="112" spans="1:16" ht="20.25" customHeight="1">
      <c r="A112" s="558"/>
      <c r="B112" s="558"/>
      <c r="C112" s="363"/>
      <c r="D112" s="573" t="s">
        <v>14</v>
      </c>
      <c r="E112" s="574"/>
      <c r="F112" s="45">
        <v>99</v>
      </c>
      <c r="G112" s="67">
        <f>431+700+19</f>
        <v>1150</v>
      </c>
      <c r="H112" s="51">
        <v>1926</v>
      </c>
      <c r="I112" s="51">
        <v>1926</v>
      </c>
      <c r="J112" s="51">
        <v>1926</v>
      </c>
      <c r="K112" s="51" t="e">
        <f>#REF!</f>
        <v>#REF!</v>
      </c>
      <c r="L112" s="51" t="e">
        <f>#REF!</f>
        <v>#REF!</v>
      </c>
      <c r="M112" s="51" t="e">
        <f>#REF!</f>
        <v>#REF!</v>
      </c>
      <c r="N112" s="51">
        <v>2322</v>
      </c>
      <c r="O112" s="147">
        <f t="shared" si="17"/>
        <v>120.56074766355141</v>
      </c>
      <c r="P112" s="67">
        <f t="shared" si="18"/>
        <v>167.47826086956522</v>
      </c>
    </row>
    <row r="113" spans="1:16" ht="31.5" customHeight="1">
      <c r="A113" s="558"/>
      <c r="B113" s="558"/>
      <c r="C113" s="363" t="s">
        <v>223</v>
      </c>
      <c r="D113" s="573" t="s">
        <v>67</v>
      </c>
      <c r="E113" s="574"/>
      <c r="F113" s="45">
        <v>100</v>
      </c>
      <c r="G113" s="67">
        <f aca="true" t="shared" si="24" ref="G113:N113">SUM(G114:G116)</f>
        <v>320</v>
      </c>
      <c r="H113" s="51">
        <f>SUM(H114:H116)</f>
        <v>185</v>
      </c>
      <c r="I113" s="51">
        <f>SUM(I114:I116)</f>
        <v>239</v>
      </c>
      <c r="J113" s="51">
        <f>SUM(J114:J116)</f>
        <v>50</v>
      </c>
      <c r="K113" s="51" t="e">
        <f t="shared" si="24"/>
        <v>#REF!</v>
      </c>
      <c r="L113" s="51" t="e">
        <f t="shared" si="24"/>
        <v>#REF!</v>
      </c>
      <c r="M113" s="51" t="e">
        <f t="shared" si="24"/>
        <v>#REF!</v>
      </c>
      <c r="N113" s="51">
        <f t="shared" si="24"/>
        <v>358</v>
      </c>
      <c r="O113" s="147">
        <f t="shared" si="17"/>
        <v>716</v>
      </c>
      <c r="P113" s="67">
        <f t="shared" si="18"/>
        <v>15.625</v>
      </c>
    </row>
    <row r="114" spans="1:16" ht="27" customHeight="1">
      <c r="A114" s="558"/>
      <c r="B114" s="558"/>
      <c r="C114" s="363"/>
      <c r="D114" s="573" t="s">
        <v>15</v>
      </c>
      <c r="E114" s="574"/>
      <c r="F114" s="45">
        <v>101</v>
      </c>
      <c r="G114" s="67"/>
      <c r="H114" s="51"/>
      <c r="I114" s="51">
        <v>54</v>
      </c>
      <c r="J114" s="51"/>
      <c r="K114" s="51" t="e">
        <f>#REF!</f>
        <v>#REF!</v>
      </c>
      <c r="L114" s="51" t="e">
        <f>#REF!</f>
        <v>#REF!</v>
      </c>
      <c r="M114" s="51" t="e">
        <f>#REF!</f>
        <v>#REF!</v>
      </c>
      <c r="N114" s="51">
        <v>80</v>
      </c>
      <c r="O114" s="147"/>
      <c r="P114" s="67"/>
    </row>
    <row r="115" spans="1:16" ht="30" customHeight="1">
      <c r="A115" s="558"/>
      <c r="B115" s="558"/>
      <c r="C115" s="363"/>
      <c r="D115" s="573" t="s">
        <v>16</v>
      </c>
      <c r="E115" s="574"/>
      <c r="F115" s="45">
        <v>102</v>
      </c>
      <c r="G115" s="67">
        <v>182</v>
      </c>
      <c r="H115" s="51">
        <v>5</v>
      </c>
      <c r="I115" s="51">
        <v>5</v>
      </c>
      <c r="J115" s="51">
        <v>5</v>
      </c>
      <c r="K115" s="51" t="e">
        <f>#REF!</f>
        <v>#REF!</v>
      </c>
      <c r="L115" s="51" t="e">
        <f>#REF!</f>
        <v>#REF!</v>
      </c>
      <c r="M115" s="51" t="e">
        <f>#REF!</f>
        <v>#REF!</v>
      </c>
      <c r="N115" s="51">
        <v>98</v>
      </c>
      <c r="O115" s="147"/>
      <c r="P115" s="67">
        <f t="shared" si="18"/>
        <v>2.7472527472527473</v>
      </c>
    </row>
    <row r="116" spans="1:16" ht="45" customHeight="1">
      <c r="A116" s="558"/>
      <c r="B116" s="558"/>
      <c r="C116" s="363"/>
      <c r="D116" s="573" t="s">
        <v>17</v>
      </c>
      <c r="E116" s="574"/>
      <c r="F116" s="45">
        <v>103</v>
      </c>
      <c r="G116" s="67">
        <v>138</v>
      </c>
      <c r="H116" s="51">
        <v>180</v>
      </c>
      <c r="I116" s="51">
        <v>180</v>
      </c>
      <c r="J116" s="51">
        <v>45</v>
      </c>
      <c r="K116" s="51" t="e">
        <f>#REF!</f>
        <v>#REF!</v>
      </c>
      <c r="L116" s="51" t="e">
        <f>#REF!</f>
        <v>#REF!</v>
      </c>
      <c r="M116" s="51" t="e">
        <f>#REF!</f>
        <v>#REF!</v>
      </c>
      <c r="N116" s="51">
        <v>180</v>
      </c>
      <c r="O116" s="147">
        <f t="shared" si="17"/>
        <v>400</v>
      </c>
      <c r="P116" s="67">
        <f t="shared" si="18"/>
        <v>32.608695652173914</v>
      </c>
    </row>
    <row r="117" spans="1:16" ht="67.5" customHeight="1">
      <c r="A117" s="558"/>
      <c r="B117" s="558"/>
      <c r="C117" s="85" t="s">
        <v>226</v>
      </c>
      <c r="D117" s="573" t="s">
        <v>177</v>
      </c>
      <c r="E117" s="574"/>
      <c r="F117" s="45">
        <v>104</v>
      </c>
      <c r="G117" s="67">
        <f>SUM(G118:G125)-G122-G119-G120-G123</f>
        <v>565</v>
      </c>
      <c r="H117" s="51">
        <f aca="true" t="shared" si="25" ref="H117:N117">SUM(H118:H125)-H122-H119-H120</f>
        <v>3881</v>
      </c>
      <c r="I117" s="51">
        <f t="shared" si="25"/>
        <v>3827</v>
      </c>
      <c r="J117" s="51">
        <f t="shared" si="25"/>
        <v>1125</v>
      </c>
      <c r="K117" s="51" t="e">
        <f t="shared" si="25"/>
        <v>#REF!</v>
      </c>
      <c r="L117" s="51" t="e">
        <f t="shared" si="25"/>
        <v>#REF!</v>
      </c>
      <c r="M117" s="51" t="e">
        <f t="shared" si="25"/>
        <v>#REF!</v>
      </c>
      <c r="N117" s="51">
        <f t="shared" si="25"/>
        <v>1705</v>
      </c>
      <c r="O117" s="147">
        <f t="shared" si="17"/>
        <v>151.55555555555554</v>
      </c>
      <c r="P117" s="67">
        <f t="shared" si="18"/>
        <v>199.1150442477876</v>
      </c>
    </row>
    <row r="118" spans="1:16" ht="19.5" customHeight="1">
      <c r="A118" s="558"/>
      <c r="B118" s="558"/>
      <c r="C118" s="537"/>
      <c r="D118" s="573" t="s">
        <v>47</v>
      </c>
      <c r="E118" s="574"/>
      <c r="F118" s="45">
        <v>105</v>
      </c>
      <c r="G118" s="67">
        <f>SUM(G119:G120)</f>
        <v>239</v>
      </c>
      <c r="H118" s="51">
        <f>SUM(H119:H120)</f>
        <v>3175</v>
      </c>
      <c r="I118" s="51">
        <f>SUM(I119:I120)</f>
        <v>3121</v>
      </c>
      <c r="J118" s="51">
        <v>419</v>
      </c>
      <c r="K118" s="51" t="e">
        <f>SUM(K119:K120)</f>
        <v>#REF!</v>
      </c>
      <c r="L118" s="51" t="e">
        <f>SUM(L119:L120)</f>
        <v>#REF!</v>
      </c>
      <c r="M118" s="51" t="e">
        <f>SUM(M119:M120)</f>
        <v>#REF!</v>
      </c>
      <c r="N118" s="51">
        <f>SUM(N119:N120)</f>
        <v>900</v>
      </c>
      <c r="O118" s="149">
        <f t="shared" si="17"/>
        <v>214.79713603818618</v>
      </c>
      <c r="P118" s="67">
        <f t="shared" si="18"/>
        <v>175.31380753138075</v>
      </c>
    </row>
    <row r="119" spans="1:20" ht="19.5" customHeight="1">
      <c r="A119" s="558"/>
      <c r="B119" s="558"/>
      <c r="C119" s="558"/>
      <c r="D119" s="362"/>
      <c r="E119" s="86" t="s">
        <v>127</v>
      </c>
      <c r="F119" s="45">
        <v>106</v>
      </c>
      <c r="G119" s="67">
        <v>239</v>
      </c>
      <c r="H119" s="51">
        <v>640</v>
      </c>
      <c r="I119" s="51">
        <v>586</v>
      </c>
      <c r="J119" s="51">
        <v>419</v>
      </c>
      <c r="K119" s="51" t="e">
        <f>#REF!</f>
        <v>#REF!</v>
      </c>
      <c r="L119" s="51" t="e">
        <f>#REF!</f>
        <v>#REF!</v>
      </c>
      <c r="M119" s="51" t="e">
        <f>#REF!</f>
        <v>#REF!</v>
      </c>
      <c r="N119" s="51">
        <v>900</v>
      </c>
      <c r="O119" s="147">
        <f t="shared" si="17"/>
        <v>214.79713603818618</v>
      </c>
      <c r="P119" s="67">
        <f t="shared" si="18"/>
        <v>175.31380753138075</v>
      </c>
      <c r="Q119" s="635"/>
      <c r="R119" s="590"/>
      <c r="S119" s="590"/>
      <c r="T119" s="590"/>
    </row>
    <row r="120" spans="1:20" ht="15.75" customHeight="1">
      <c r="A120" s="558"/>
      <c r="B120" s="558"/>
      <c r="C120" s="558"/>
      <c r="D120" s="362"/>
      <c r="E120" s="86" t="s">
        <v>128</v>
      </c>
      <c r="F120" s="45">
        <v>107</v>
      </c>
      <c r="G120" s="67">
        <v>0</v>
      </c>
      <c r="H120" s="51">
        <v>2535</v>
      </c>
      <c r="I120" s="51">
        <v>2535</v>
      </c>
      <c r="J120" s="51"/>
      <c r="K120" s="51"/>
      <c r="L120" s="51"/>
      <c r="M120" s="51"/>
      <c r="N120" s="51"/>
      <c r="O120" s="147"/>
      <c r="P120" s="67"/>
      <c r="Q120" s="635"/>
      <c r="R120" s="590"/>
      <c r="S120" s="590"/>
      <c r="T120" s="590"/>
    </row>
    <row r="121" spans="1:20" ht="30" customHeight="1">
      <c r="A121" s="558"/>
      <c r="B121" s="558"/>
      <c r="C121" s="558"/>
      <c r="D121" s="573" t="s">
        <v>178</v>
      </c>
      <c r="E121" s="574"/>
      <c r="F121" s="45">
        <v>108</v>
      </c>
      <c r="G121" s="67">
        <f>G122</f>
        <v>286</v>
      </c>
      <c r="H121" s="51">
        <v>418</v>
      </c>
      <c r="I121" s="51">
        <v>418</v>
      </c>
      <c r="J121" s="51">
        <v>418</v>
      </c>
      <c r="K121" s="51" t="e">
        <f>#REF!</f>
        <v>#REF!</v>
      </c>
      <c r="L121" s="51" t="e">
        <f>#REF!</f>
        <v>#REF!</v>
      </c>
      <c r="M121" s="51" t="e">
        <f>#REF!</f>
        <v>#REF!</v>
      </c>
      <c r="N121" s="147">
        <f>N122</f>
        <v>697</v>
      </c>
      <c r="O121" s="147">
        <f>SUM(N121/J121*100)</f>
        <v>166.7464114832536</v>
      </c>
      <c r="P121" s="67">
        <f t="shared" si="18"/>
        <v>146.15384615384613</v>
      </c>
      <c r="Q121" s="635"/>
      <c r="R121" s="590"/>
      <c r="S121" s="590"/>
      <c r="T121" s="590"/>
    </row>
    <row r="122" spans="1:16" ht="15.75" customHeight="1">
      <c r="A122" s="558"/>
      <c r="B122" s="558"/>
      <c r="C122" s="558"/>
      <c r="D122" s="362"/>
      <c r="E122" s="86" t="s">
        <v>127</v>
      </c>
      <c r="F122" s="45">
        <v>109</v>
      </c>
      <c r="G122" s="67">
        <v>286</v>
      </c>
      <c r="H122" s="51">
        <v>398</v>
      </c>
      <c r="I122" s="51">
        <v>398</v>
      </c>
      <c r="J122" s="51">
        <v>398</v>
      </c>
      <c r="K122" s="51" t="e">
        <f>#REF!</f>
        <v>#REF!</v>
      </c>
      <c r="L122" s="51" t="e">
        <f>#REF!</f>
        <v>#REF!</v>
      </c>
      <c r="M122" s="51" t="e">
        <f>#REF!</f>
        <v>#REF!</v>
      </c>
      <c r="N122" s="147">
        <v>697</v>
      </c>
      <c r="O122" s="147">
        <f>SUM(N122/J122*100)</f>
        <v>175.12562814070353</v>
      </c>
      <c r="P122" s="67">
        <f t="shared" si="18"/>
        <v>139.16083916083917</v>
      </c>
    </row>
    <row r="123" spans="1:16" ht="18" customHeight="1">
      <c r="A123" s="558"/>
      <c r="B123" s="558"/>
      <c r="C123" s="558"/>
      <c r="D123" s="362"/>
      <c r="E123" s="86" t="s">
        <v>128</v>
      </c>
      <c r="F123" s="45">
        <v>110</v>
      </c>
      <c r="G123" s="67"/>
      <c r="H123" s="51"/>
      <c r="I123" s="51"/>
      <c r="J123" s="51"/>
      <c r="K123" s="51"/>
      <c r="L123" s="51"/>
      <c r="M123" s="51"/>
      <c r="N123" s="51"/>
      <c r="O123" s="147"/>
      <c r="P123" s="67"/>
    </row>
    <row r="124" spans="1:16" ht="18.75" customHeight="1">
      <c r="A124" s="558"/>
      <c r="B124" s="558"/>
      <c r="C124" s="538"/>
      <c r="D124" s="573" t="s">
        <v>48</v>
      </c>
      <c r="E124" s="574"/>
      <c r="F124" s="45">
        <v>111</v>
      </c>
      <c r="G124" s="67">
        <v>40</v>
      </c>
      <c r="H124" s="51">
        <v>120</v>
      </c>
      <c r="I124" s="51">
        <v>120</v>
      </c>
      <c r="J124" s="51">
        <v>120</v>
      </c>
      <c r="K124" s="51"/>
      <c r="L124" s="51"/>
      <c r="M124" s="51"/>
      <c r="N124" s="51"/>
      <c r="O124" s="147"/>
      <c r="P124" s="67">
        <f t="shared" si="18"/>
        <v>300</v>
      </c>
    </row>
    <row r="125" spans="1:16" ht="27.75" customHeight="1">
      <c r="A125" s="558"/>
      <c r="B125" s="558"/>
      <c r="C125" s="363"/>
      <c r="D125" s="573" t="s">
        <v>49</v>
      </c>
      <c r="E125" s="574"/>
      <c r="F125" s="45">
        <v>112</v>
      </c>
      <c r="G125" s="67">
        <v>0</v>
      </c>
      <c r="H125" s="51">
        <v>168</v>
      </c>
      <c r="I125" s="51">
        <v>168</v>
      </c>
      <c r="J125" s="51">
        <v>168</v>
      </c>
      <c r="K125" s="51" t="e">
        <f>#REF!</f>
        <v>#REF!</v>
      </c>
      <c r="L125" s="51" t="e">
        <f>#REF!</f>
        <v>#REF!</v>
      </c>
      <c r="M125" s="51" t="e">
        <f>#REF!</f>
        <v>#REF!</v>
      </c>
      <c r="N125" s="51">
        <v>108</v>
      </c>
      <c r="O125" s="147">
        <f t="shared" si="17"/>
        <v>64.28571428571429</v>
      </c>
      <c r="P125" s="67"/>
    </row>
    <row r="126" spans="1:17" ht="66.75" customHeight="1">
      <c r="A126" s="558"/>
      <c r="B126" s="558"/>
      <c r="C126" s="363" t="s">
        <v>227</v>
      </c>
      <c r="D126" s="573" t="s">
        <v>179</v>
      </c>
      <c r="E126" s="574"/>
      <c r="F126" s="45">
        <v>113</v>
      </c>
      <c r="G126" s="67">
        <f aca="true" t="shared" si="26" ref="G126:N126">SUM(G127:G132)</f>
        <v>11053</v>
      </c>
      <c r="H126" s="51">
        <f>SUM(H127:H132)</f>
        <v>14907</v>
      </c>
      <c r="I126" s="51">
        <f>SUM(I127:I132)</f>
        <v>14907</v>
      </c>
      <c r="J126" s="51">
        <f>SUM(J127:J132)</f>
        <v>13509</v>
      </c>
      <c r="K126" s="290" t="e">
        <f t="shared" si="26"/>
        <v>#REF!</v>
      </c>
      <c r="L126" s="290" t="e">
        <f t="shared" si="26"/>
        <v>#REF!</v>
      </c>
      <c r="M126" s="290" t="e">
        <f t="shared" si="26"/>
        <v>#REF!</v>
      </c>
      <c r="N126" s="290">
        <f t="shared" si="26"/>
        <v>13869</v>
      </c>
      <c r="O126" s="147">
        <f t="shared" si="17"/>
        <v>102.66489007328448</v>
      </c>
      <c r="P126" s="67">
        <f t="shared" si="18"/>
        <v>122.22021170722881</v>
      </c>
      <c r="Q126" s="356">
        <v>757</v>
      </c>
    </row>
    <row r="127" spans="1:16" ht="25.5" customHeight="1">
      <c r="A127" s="558"/>
      <c r="B127" s="558"/>
      <c r="C127" s="555"/>
      <c r="D127" s="573" t="s">
        <v>42</v>
      </c>
      <c r="E127" s="574"/>
      <c r="F127" s="45">
        <v>114</v>
      </c>
      <c r="G127" s="67">
        <f>7726+415</f>
        <v>8141</v>
      </c>
      <c r="H127" s="51">
        <v>11450</v>
      </c>
      <c r="I127" s="51">
        <v>11450</v>
      </c>
      <c r="J127" s="51">
        <v>10330</v>
      </c>
      <c r="K127" s="290" t="e">
        <f>#REF!</f>
        <v>#REF!</v>
      </c>
      <c r="L127" s="290" t="e">
        <f>#REF!</f>
        <v>#REF!</v>
      </c>
      <c r="M127" s="290" t="e">
        <f>#REF!</f>
        <v>#REF!</v>
      </c>
      <c r="N127" s="290">
        <v>10252</v>
      </c>
      <c r="O127" s="147">
        <f t="shared" si="17"/>
        <v>99.24491771539206</v>
      </c>
      <c r="P127" s="67">
        <f t="shared" si="18"/>
        <v>126.88858862547599</v>
      </c>
    </row>
    <row r="128" spans="1:16" ht="28.5" customHeight="1">
      <c r="A128" s="558"/>
      <c r="B128" s="558"/>
      <c r="C128" s="556"/>
      <c r="D128" s="573" t="s">
        <v>43</v>
      </c>
      <c r="E128" s="574"/>
      <c r="F128" s="45">
        <v>115</v>
      </c>
      <c r="G128" s="67">
        <v>241</v>
      </c>
      <c r="H128" s="51">
        <v>295</v>
      </c>
      <c r="I128" s="51">
        <v>295</v>
      </c>
      <c r="J128" s="51">
        <v>270</v>
      </c>
      <c r="K128" s="290" t="e">
        <f>#REF!</f>
        <v>#REF!</v>
      </c>
      <c r="L128" s="290" t="e">
        <f>#REF!</f>
        <v>#REF!</v>
      </c>
      <c r="M128" s="290" t="e">
        <f>#REF!</f>
        <v>#REF!</v>
      </c>
      <c r="N128" s="290">
        <v>307</v>
      </c>
      <c r="O128" s="147">
        <f t="shared" si="17"/>
        <v>113.70370370370371</v>
      </c>
      <c r="P128" s="67">
        <f t="shared" si="18"/>
        <v>112.03319502074689</v>
      </c>
    </row>
    <row r="129" spans="1:16" ht="30" customHeight="1">
      <c r="A129" s="558"/>
      <c r="B129" s="558"/>
      <c r="C129" s="556"/>
      <c r="D129" s="573" t="s">
        <v>44</v>
      </c>
      <c r="E129" s="574"/>
      <c r="F129" s="45">
        <v>116</v>
      </c>
      <c r="G129" s="67">
        <v>2545</v>
      </c>
      <c r="H129" s="51">
        <v>3010</v>
      </c>
      <c r="I129" s="51">
        <v>3010</v>
      </c>
      <c r="J129" s="51">
        <v>2757</v>
      </c>
      <c r="K129" s="290" t="e">
        <f>#REF!</f>
        <v>#REF!</v>
      </c>
      <c r="L129" s="290" t="e">
        <f>#REF!</f>
        <v>#REF!</v>
      </c>
      <c r="M129" s="290" t="e">
        <f>#REF!</f>
        <v>#REF!</v>
      </c>
      <c r="N129" s="290">
        <v>3153</v>
      </c>
      <c r="O129" s="147">
        <f t="shared" si="17"/>
        <v>114.36343852013057</v>
      </c>
      <c r="P129" s="67">
        <f t="shared" si="18"/>
        <v>108.33005893909626</v>
      </c>
    </row>
    <row r="130" spans="1:16" ht="28.5" customHeight="1">
      <c r="A130" s="558"/>
      <c r="B130" s="558"/>
      <c r="C130" s="556"/>
      <c r="D130" s="573" t="s">
        <v>45</v>
      </c>
      <c r="E130" s="574"/>
      <c r="F130" s="45">
        <v>117</v>
      </c>
      <c r="G130" s="67">
        <v>126</v>
      </c>
      <c r="H130" s="51">
        <v>152</v>
      </c>
      <c r="I130" s="51">
        <v>152</v>
      </c>
      <c r="J130" s="51">
        <v>152</v>
      </c>
      <c r="K130" s="290" t="e">
        <f>#REF!</f>
        <v>#REF!</v>
      </c>
      <c r="L130" s="290" t="e">
        <f>#REF!</f>
        <v>#REF!</v>
      </c>
      <c r="M130" s="290" t="e">
        <f>#REF!</f>
        <v>#REF!</v>
      </c>
      <c r="N130" s="290">
        <v>157</v>
      </c>
      <c r="O130" s="147">
        <f t="shared" si="17"/>
        <v>103.28947368421053</v>
      </c>
      <c r="P130" s="67">
        <f t="shared" si="18"/>
        <v>120.63492063492063</v>
      </c>
    </row>
    <row r="131" spans="1:16" ht="26.25" customHeight="1">
      <c r="A131" s="558"/>
      <c r="B131" s="558"/>
      <c r="C131" s="556"/>
      <c r="D131" s="573" t="s">
        <v>419</v>
      </c>
      <c r="E131" s="574"/>
      <c r="F131" s="45">
        <v>118</v>
      </c>
      <c r="G131" s="67"/>
      <c r="H131" s="51"/>
      <c r="I131" s="51"/>
      <c r="J131" s="47"/>
      <c r="K131" s="47"/>
      <c r="L131" s="47"/>
      <c r="M131" s="47"/>
      <c r="N131" s="51"/>
      <c r="O131" s="147"/>
      <c r="P131" s="67"/>
    </row>
    <row r="132" spans="1:16" ht="27.75" customHeight="1">
      <c r="A132" s="558"/>
      <c r="B132" s="558"/>
      <c r="C132" s="557"/>
      <c r="D132" s="573" t="s">
        <v>46</v>
      </c>
      <c r="E132" s="574"/>
      <c r="F132" s="45">
        <v>119</v>
      </c>
      <c r="G132" s="67"/>
      <c r="H132" s="51"/>
      <c r="I132" s="51"/>
      <c r="J132" s="47"/>
      <c r="K132" s="47"/>
      <c r="L132" s="47"/>
      <c r="M132" s="47"/>
      <c r="N132" s="51"/>
      <c r="O132" s="147"/>
      <c r="P132" s="67"/>
    </row>
    <row r="133" spans="1:16" ht="42" customHeight="1">
      <c r="A133" s="558"/>
      <c r="B133" s="558"/>
      <c r="C133" s="575" t="s">
        <v>180</v>
      </c>
      <c r="D133" s="587"/>
      <c r="E133" s="576"/>
      <c r="F133" s="45">
        <v>120</v>
      </c>
      <c r="G133" s="67">
        <f aca="true" t="shared" si="27" ref="G133:N133">G134+G137+G138+G139+G140+G141</f>
        <v>55338</v>
      </c>
      <c r="H133" s="51">
        <f>H134+H137+H138+H139+H140+H141</f>
        <v>58006</v>
      </c>
      <c r="I133" s="51">
        <f>I134+I137+I138+I139+I140+I141</f>
        <v>58006</v>
      </c>
      <c r="J133" s="51">
        <f>J134+J137+J138+J139+J140+J141</f>
        <v>63874</v>
      </c>
      <c r="K133" s="51" t="e">
        <f t="shared" si="27"/>
        <v>#REF!</v>
      </c>
      <c r="L133" s="51" t="e">
        <f t="shared" si="27"/>
        <v>#REF!</v>
      </c>
      <c r="M133" s="51" t="e">
        <f t="shared" si="27"/>
        <v>#REF!</v>
      </c>
      <c r="N133" s="51">
        <f t="shared" si="27"/>
        <v>56218</v>
      </c>
      <c r="O133" s="147">
        <f t="shared" si="17"/>
        <v>88.0139023702915</v>
      </c>
      <c r="P133" s="67">
        <f t="shared" si="18"/>
        <v>115.42520510318406</v>
      </c>
    </row>
    <row r="134" spans="1:16" ht="28.5" customHeight="1">
      <c r="A134" s="558"/>
      <c r="B134" s="558"/>
      <c r="C134" s="361" t="s">
        <v>245</v>
      </c>
      <c r="D134" s="573" t="s">
        <v>181</v>
      </c>
      <c r="E134" s="574"/>
      <c r="F134" s="45">
        <v>121</v>
      </c>
      <c r="G134" s="67">
        <f>G135+G136</f>
        <v>2084</v>
      </c>
      <c r="H134" s="51">
        <f>H135+H136</f>
        <v>809</v>
      </c>
      <c r="I134" s="51">
        <f>I135+I136</f>
        <v>809</v>
      </c>
      <c r="J134" s="51">
        <v>321</v>
      </c>
      <c r="K134" s="51" t="e">
        <f>K135+K136</f>
        <v>#REF!</v>
      </c>
      <c r="L134" s="51" t="e">
        <f>L135+L136</f>
        <v>#REF!</v>
      </c>
      <c r="M134" s="51" t="e">
        <f>M135+M136</f>
        <v>#REF!</v>
      </c>
      <c r="N134" s="51">
        <f>N135+N136</f>
        <v>328</v>
      </c>
      <c r="O134" s="147">
        <f t="shared" si="17"/>
        <v>102.18068535825545</v>
      </c>
      <c r="P134" s="154">
        <f t="shared" si="18"/>
        <v>15.403071017274472</v>
      </c>
    </row>
    <row r="135" spans="1:16" ht="18.75" customHeight="1">
      <c r="A135" s="558"/>
      <c r="B135" s="558"/>
      <c r="C135" s="361"/>
      <c r="D135" s="573" t="s">
        <v>18</v>
      </c>
      <c r="E135" s="574"/>
      <c r="F135" s="45">
        <v>122</v>
      </c>
      <c r="G135" s="67">
        <v>2082</v>
      </c>
      <c r="H135" s="51">
        <v>500</v>
      </c>
      <c r="I135" s="51">
        <v>500</v>
      </c>
      <c r="J135" s="51">
        <v>15</v>
      </c>
      <c r="K135" s="51" t="e">
        <f>#REF!</f>
        <v>#REF!</v>
      </c>
      <c r="L135" s="51" t="e">
        <f>#REF!</f>
        <v>#REF!</v>
      </c>
      <c r="M135" s="51" t="e">
        <f>#REF!</f>
        <v>#REF!</v>
      </c>
      <c r="N135" s="51">
        <v>16</v>
      </c>
      <c r="O135" s="147">
        <f t="shared" si="17"/>
        <v>106.66666666666667</v>
      </c>
      <c r="P135" s="154">
        <f t="shared" si="18"/>
        <v>0.7204610951008645</v>
      </c>
    </row>
    <row r="136" spans="1:16" ht="18.75" customHeight="1">
      <c r="A136" s="558"/>
      <c r="B136" s="558"/>
      <c r="C136" s="361"/>
      <c r="D136" s="573" t="s">
        <v>19</v>
      </c>
      <c r="E136" s="574"/>
      <c r="F136" s="45">
        <v>123</v>
      </c>
      <c r="G136" s="67">
        <v>2</v>
      </c>
      <c r="H136" s="51">
        <v>309</v>
      </c>
      <c r="I136" s="51">
        <v>309</v>
      </c>
      <c r="J136" s="51">
        <v>306</v>
      </c>
      <c r="K136" s="51" t="e">
        <f>#REF!</f>
        <v>#REF!</v>
      </c>
      <c r="L136" s="51" t="e">
        <f>#REF!</f>
        <v>#REF!</v>
      </c>
      <c r="M136" s="51" t="e">
        <f>#REF!</f>
        <v>#REF!</v>
      </c>
      <c r="N136" s="51">
        <v>312</v>
      </c>
      <c r="O136" s="147">
        <f t="shared" si="17"/>
        <v>101.96078431372548</v>
      </c>
      <c r="P136" s="154"/>
    </row>
    <row r="137" spans="1:16" ht="21" customHeight="1">
      <c r="A137" s="558"/>
      <c r="B137" s="558"/>
      <c r="C137" s="361" t="s">
        <v>251</v>
      </c>
      <c r="D137" s="573" t="s">
        <v>20</v>
      </c>
      <c r="E137" s="574"/>
      <c r="F137" s="45">
        <v>124</v>
      </c>
      <c r="G137" s="67">
        <v>139</v>
      </c>
      <c r="H137" s="51">
        <v>261</v>
      </c>
      <c r="I137" s="51">
        <v>261</v>
      </c>
      <c r="J137" s="51">
        <v>261</v>
      </c>
      <c r="K137" s="51" t="e">
        <f>#REF!</f>
        <v>#REF!</v>
      </c>
      <c r="L137" s="51" t="e">
        <f>#REF!</f>
        <v>#REF!</v>
      </c>
      <c r="M137" s="51" t="e">
        <f>#REF!</f>
        <v>#REF!</v>
      </c>
      <c r="N137" s="51">
        <v>38</v>
      </c>
      <c r="O137" s="147">
        <f t="shared" si="17"/>
        <v>14.559386973180077</v>
      </c>
      <c r="P137" s="67">
        <f t="shared" si="18"/>
        <v>187.76978417266187</v>
      </c>
    </row>
    <row r="138" spans="1:16" ht="27" customHeight="1">
      <c r="A138" s="558"/>
      <c r="B138" s="558"/>
      <c r="C138" s="361" t="s">
        <v>253</v>
      </c>
      <c r="D138" s="573" t="s">
        <v>50</v>
      </c>
      <c r="E138" s="574"/>
      <c r="F138" s="45">
        <v>125</v>
      </c>
      <c r="G138" s="67"/>
      <c r="H138" s="51"/>
      <c r="I138" s="51"/>
      <c r="J138" s="51"/>
      <c r="K138" s="51"/>
      <c r="L138" s="51"/>
      <c r="M138" s="51"/>
      <c r="N138" s="51"/>
      <c r="O138" s="147"/>
      <c r="P138" s="67"/>
    </row>
    <row r="139" spans="1:18" ht="17.25" customHeight="1">
      <c r="A139" s="558"/>
      <c r="B139" s="558"/>
      <c r="C139" s="361" t="s">
        <v>255</v>
      </c>
      <c r="D139" s="573" t="s">
        <v>258</v>
      </c>
      <c r="E139" s="574"/>
      <c r="F139" s="45">
        <v>126</v>
      </c>
      <c r="G139" s="67">
        <f>77+589+753</f>
        <v>1419</v>
      </c>
      <c r="H139" s="51">
        <v>786</v>
      </c>
      <c r="I139" s="51">
        <v>786</v>
      </c>
      <c r="J139" s="51">
        <v>786</v>
      </c>
      <c r="K139" s="51" t="e">
        <f>#REF!</f>
        <v>#REF!</v>
      </c>
      <c r="L139" s="51" t="e">
        <f>#REF!</f>
        <v>#REF!</v>
      </c>
      <c r="M139" s="51" t="e">
        <f>#REF!</f>
        <v>#REF!</v>
      </c>
      <c r="N139" s="51">
        <v>692</v>
      </c>
      <c r="O139" s="147">
        <f t="shared" si="17"/>
        <v>88.04071246819338</v>
      </c>
      <c r="P139" s="67">
        <f t="shared" si="18"/>
        <v>55.391120507399584</v>
      </c>
      <c r="Q139" s="628" t="s">
        <v>368</v>
      </c>
      <c r="R139" s="561"/>
    </row>
    <row r="140" spans="1:17" ht="29.25" customHeight="1">
      <c r="A140" s="558"/>
      <c r="B140" s="558"/>
      <c r="C140" s="358" t="s">
        <v>257</v>
      </c>
      <c r="D140" s="573" t="s">
        <v>21</v>
      </c>
      <c r="E140" s="574"/>
      <c r="F140" s="45">
        <v>127</v>
      </c>
      <c r="G140" s="67">
        <v>36446</v>
      </c>
      <c r="H140" s="51">
        <v>34622</v>
      </c>
      <c r="I140" s="51">
        <v>34622</v>
      </c>
      <c r="J140" s="51">
        <v>34622</v>
      </c>
      <c r="K140" s="290" t="e">
        <f>#REF!</f>
        <v>#REF!</v>
      </c>
      <c r="L140" s="290" t="e">
        <f>#REF!</f>
        <v>#REF!</v>
      </c>
      <c r="M140" s="290" t="e">
        <f>#REF!</f>
        <v>#REF!</v>
      </c>
      <c r="N140" s="290">
        <v>35201</v>
      </c>
      <c r="O140" s="147">
        <f t="shared" si="17"/>
        <v>101.67234706256139</v>
      </c>
      <c r="P140" s="67">
        <f t="shared" si="18"/>
        <v>94.99533556494539</v>
      </c>
      <c r="Q140" s="356">
        <v>-500</v>
      </c>
    </row>
    <row r="141" spans="1:16" ht="39" customHeight="1">
      <c r="A141" s="558"/>
      <c r="B141" s="558"/>
      <c r="C141" s="349" t="s">
        <v>51</v>
      </c>
      <c r="D141" s="591" t="s">
        <v>182</v>
      </c>
      <c r="E141" s="592"/>
      <c r="F141" s="45">
        <v>128</v>
      </c>
      <c r="G141" s="67">
        <f aca="true" t="shared" si="28" ref="G141:N141">G142-G145</f>
        <v>15250</v>
      </c>
      <c r="H141" s="51">
        <f>H142-H145</f>
        <v>21528</v>
      </c>
      <c r="I141" s="51">
        <f>I142-I145</f>
        <v>21528</v>
      </c>
      <c r="J141" s="51">
        <f>J142-J145</f>
        <v>27884</v>
      </c>
      <c r="K141" s="51" t="e">
        <f t="shared" si="28"/>
        <v>#REF!</v>
      </c>
      <c r="L141" s="51" t="e">
        <f t="shared" si="28"/>
        <v>#REF!</v>
      </c>
      <c r="M141" s="51" t="e">
        <f t="shared" si="28"/>
        <v>#REF!</v>
      </c>
      <c r="N141" s="51">
        <f t="shared" si="28"/>
        <v>19959</v>
      </c>
      <c r="O141" s="147">
        <f t="shared" si="17"/>
        <v>71.57868311576532</v>
      </c>
      <c r="P141" s="67">
        <f t="shared" si="18"/>
        <v>182.84590163934428</v>
      </c>
    </row>
    <row r="142" spans="1:20" ht="25.5" customHeight="1">
      <c r="A142" s="558"/>
      <c r="B142" s="558"/>
      <c r="C142" s="361"/>
      <c r="D142" s="87" t="s">
        <v>281</v>
      </c>
      <c r="E142" s="357" t="s">
        <v>183</v>
      </c>
      <c r="F142" s="45">
        <v>129</v>
      </c>
      <c r="G142" s="67">
        <v>28371</v>
      </c>
      <c r="H142" s="67">
        <v>30731</v>
      </c>
      <c r="I142" s="67">
        <v>30731</v>
      </c>
      <c r="J142" s="67">
        <v>35007</v>
      </c>
      <c r="K142" s="67" t="e">
        <f>#REF!</f>
        <v>#REF!</v>
      </c>
      <c r="L142" s="67" t="e">
        <f>#REF!</f>
        <v>#REF!</v>
      </c>
      <c r="M142" s="67" t="e">
        <f>#REF!</f>
        <v>#REF!</v>
      </c>
      <c r="N142" s="67">
        <v>26783</v>
      </c>
      <c r="O142" s="148">
        <f t="shared" si="17"/>
        <v>76.5075556317308</v>
      </c>
      <c r="P142" s="67">
        <f t="shared" si="18"/>
        <v>123.3900814211695</v>
      </c>
      <c r="Q142" s="636"/>
      <c r="R142" s="593"/>
      <c r="S142" s="593"/>
      <c r="T142" s="593"/>
    </row>
    <row r="143" spans="1:16" ht="25.5" customHeight="1">
      <c r="A143" s="558"/>
      <c r="B143" s="558"/>
      <c r="D143" s="87" t="s">
        <v>184</v>
      </c>
      <c r="E143" s="86" t="s">
        <v>129</v>
      </c>
      <c r="F143" s="45">
        <v>130</v>
      </c>
      <c r="G143" s="67">
        <v>2671</v>
      </c>
      <c r="H143" s="51">
        <v>3002</v>
      </c>
      <c r="I143" s="51">
        <v>3002</v>
      </c>
      <c r="J143" s="51">
        <v>3096</v>
      </c>
      <c r="K143" s="67" t="e">
        <f>#REF!</f>
        <v>#REF!</v>
      </c>
      <c r="L143" s="67" t="e">
        <f>#REF!</f>
        <v>#REF!</v>
      </c>
      <c r="M143" s="67" t="e">
        <f>#REF!</f>
        <v>#REF!</v>
      </c>
      <c r="N143" s="51">
        <v>3175</v>
      </c>
      <c r="O143" s="147">
        <f t="shared" si="17"/>
        <v>102.55167958656331</v>
      </c>
      <c r="P143" s="67">
        <f aca="true" t="shared" si="29" ref="P143:P176">J143/G143*100</f>
        <v>115.91164357918382</v>
      </c>
    </row>
    <row r="144" spans="1:16" ht="25.5" customHeight="1">
      <c r="A144" s="558"/>
      <c r="B144" s="558"/>
      <c r="D144" s="87" t="s">
        <v>185</v>
      </c>
      <c r="E144" s="89" t="s">
        <v>130</v>
      </c>
      <c r="F144" s="45" t="s">
        <v>187</v>
      </c>
      <c r="G144" s="67">
        <v>1036</v>
      </c>
      <c r="H144" s="51">
        <v>845</v>
      </c>
      <c r="I144" s="51">
        <v>845</v>
      </c>
      <c r="J144" s="51">
        <v>181</v>
      </c>
      <c r="K144" s="67" t="e">
        <f>#REF!</f>
        <v>#REF!</v>
      </c>
      <c r="L144" s="67" t="e">
        <f>#REF!</f>
        <v>#REF!</v>
      </c>
      <c r="M144" s="67" t="e">
        <f>#REF!</f>
        <v>#REF!</v>
      </c>
      <c r="N144" s="51">
        <v>1698</v>
      </c>
      <c r="O144" s="147">
        <f t="shared" si="17"/>
        <v>938.121546961326</v>
      </c>
      <c r="P144" s="67">
        <f t="shared" si="29"/>
        <v>17.471042471042473</v>
      </c>
    </row>
    <row r="145" spans="1:16" ht="38.25" customHeight="1">
      <c r="A145" s="558"/>
      <c r="B145" s="558"/>
      <c r="D145" s="87" t="s">
        <v>33</v>
      </c>
      <c r="E145" s="357" t="s">
        <v>52</v>
      </c>
      <c r="F145" s="45">
        <v>131</v>
      </c>
      <c r="G145" s="67">
        <f>G146</f>
        <v>13121</v>
      </c>
      <c r="H145" s="51">
        <v>9203</v>
      </c>
      <c r="I145" s="51">
        <v>9203</v>
      </c>
      <c r="J145" s="51">
        <v>7123</v>
      </c>
      <c r="K145" s="67" t="e">
        <f>#REF!</f>
        <v>#REF!</v>
      </c>
      <c r="L145" s="67" t="e">
        <f>#REF!</f>
        <v>#REF!</v>
      </c>
      <c r="M145" s="67" t="e">
        <f>#REF!</f>
        <v>#REF!</v>
      </c>
      <c r="N145" s="51">
        <v>6824</v>
      </c>
      <c r="O145" s="147">
        <f t="shared" si="17"/>
        <v>95.80233047873087</v>
      </c>
      <c r="P145" s="67">
        <f t="shared" si="29"/>
        <v>54.287020806340976</v>
      </c>
    </row>
    <row r="146" spans="1:16" ht="36" customHeight="1">
      <c r="A146" s="558"/>
      <c r="B146" s="558"/>
      <c r="C146" s="361"/>
      <c r="D146" s="362" t="s">
        <v>53</v>
      </c>
      <c r="E146" s="362" t="s">
        <v>186</v>
      </c>
      <c r="F146" s="45">
        <v>132</v>
      </c>
      <c r="G146" s="67">
        <f aca="true" t="shared" si="30" ref="G146:N146">G147+G148+G149</f>
        <v>13121</v>
      </c>
      <c r="H146" s="51">
        <f>H147+H148+H149</f>
        <v>9203</v>
      </c>
      <c r="I146" s="51">
        <f>I147+I148+I149</f>
        <v>9203</v>
      </c>
      <c r="J146" s="51">
        <f>J147+J148+J149</f>
        <v>7123</v>
      </c>
      <c r="K146" s="51" t="e">
        <f t="shared" si="30"/>
        <v>#REF!</v>
      </c>
      <c r="L146" s="51" t="e">
        <f t="shared" si="30"/>
        <v>#REF!</v>
      </c>
      <c r="M146" s="51" t="e">
        <f t="shared" si="30"/>
        <v>#REF!</v>
      </c>
      <c r="N146" s="51">
        <f t="shared" si="30"/>
        <v>6824</v>
      </c>
      <c r="O146" s="147">
        <f t="shared" si="17"/>
        <v>95.80233047873087</v>
      </c>
      <c r="P146" s="67">
        <f t="shared" si="29"/>
        <v>54.287020806340976</v>
      </c>
    </row>
    <row r="147" spans="1:16" ht="27" customHeight="1">
      <c r="A147" s="558"/>
      <c r="B147" s="558"/>
      <c r="C147" s="361"/>
      <c r="D147" s="362"/>
      <c r="E147" s="362" t="s">
        <v>54</v>
      </c>
      <c r="F147" s="45">
        <v>133</v>
      </c>
      <c r="G147" s="67">
        <v>2806</v>
      </c>
      <c r="H147" s="51">
        <v>2923</v>
      </c>
      <c r="I147" s="51">
        <v>2923</v>
      </c>
      <c r="J147" s="51">
        <v>2668</v>
      </c>
      <c r="K147" s="51" t="e">
        <f>#REF!</f>
        <v>#REF!</v>
      </c>
      <c r="L147" s="51" t="e">
        <f>#REF!</f>
        <v>#REF!</v>
      </c>
      <c r="M147" s="51" t="e">
        <f>#REF!</f>
        <v>#REF!</v>
      </c>
      <c r="N147" s="51">
        <v>3096</v>
      </c>
      <c r="O147" s="147">
        <f aca="true" t="shared" si="31" ref="O147:O157">SUM(N147/J147*100)</f>
        <v>116.04197901049476</v>
      </c>
      <c r="P147" s="67">
        <f t="shared" si="29"/>
        <v>95.08196721311475</v>
      </c>
    </row>
    <row r="148" spans="1:16" ht="27" customHeight="1">
      <c r="A148" s="558"/>
      <c r="B148" s="558"/>
      <c r="C148" s="361"/>
      <c r="D148" s="362"/>
      <c r="E148" s="362" t="s">
        <v>55</v>
      </c>
      <c r="F148" s="45">
        <v>134</v>
      </c>
      <c r="G148" s="67">
        <v>9404</v>
      </c>
      <c r="H148" s="51">
        <v>1505</v>
      </c>
      <c r="I148" s="51">
        <v>1505</v>
      </c>
      <c r="J148" s="51">
        <v>1423</v>
      </c>
      <c r="K148" s="51" t="e">
        <f>#REF!</f>
        <v>#REF!</v>
      </c>
      <c r="L148" s="51" t="e">
        <f>#REF!</f>
        <v>#REF!</v>
      </c>
      <c r="M148" s="51" t="e">
        <f>#REF!</f>
        <v>#REF!</v>
      </c>
      <c r="N148" s="51">
        <v>2009</v>
      </c>
      <c r="O148" s="147">
        <f t="shared" si="31"/>
        <v>141.18060435699226</v>
      </c>
      <c r="P148" s="67">
        <f t="shared" si="29"/>
        <v>15.131858783496385</v>
      </c>
    </row>
    <row r="149" spans="1:16" ht="15" customHeight="1">
      <c r="A149" s="558"/>
      <c r="B149" s="538"/>
      <c r="C149" s="361"/>
      <c r="D149" s="362"/>
      <c r="E149" s="352" t="s">
        <v>56</v>
      </c>
      <c r="F149" s="45">
        <v>135</v>
      </c>
      <c r="G149" s="67">
        <v>911</v>
      </c>
      <c r="H149" s="51">
        <v>4775</v>
      </c>
      <c r="I149" s="51">
        <v>4775</v>
      </c>
      <c r="J149" s="51">
        <v>3032</v>
      </c>
      <c r="K149" s="51" t="e">
        <f>#REF!</f>
        <v>#REF!</v>
      </c>
      <c r="L149" s="51" t="e">
        <f>#REF!</f>
        <v>#REF!</v>
      </c>
      <c r="M149" s="51" t="e">
        <f>#REF!</f>
        <v>#REF!</v>
      </c>
      <c r="N149" s="51">
        <v>1719</v>
      </c>
      <c r="O149" s="147">
        <f t="shared" si="31"/>
        <v>56.6952506596306</v>
      </c>
      <c r="P149" s="67">
        <f t="shared" si="29"/>
        <v>332.821075740944</v>
      </c>
    </row>
    <row r="150" spans="1:16" ht="27" customHeight="1">
      <c r="A150" s="558"/>
      <c r="B150" s="361">
        <v>2</v>
      </c>
      <c r="C150" s="361"/>
      <c r="D150" s="573" t="s">
        <v>188</v>
      </c>
      <c r="E150" s="574"/>
      <c r="F150" s="45">
        <v>136</v>
      </c>
      <c r="G150" s="67">
        <f aca="true" t="shared" si="32" ref="G150:N150">G151+G154+G157</f>
        <v>10251</v>
      </c>
      <c r="H150" s="51">
        <f>H151+H154+H157</f>
        <v>15621</v>
      </c>
      <c r="I150" s="51">
        <f>I151+I154+I157</f>
        <v>15621</v>
      </c>
      <c r="J150" s="51">
        <f>J151+J154+J157</f>
        <v>15564</v>
      </c>
      <c r="K150" s="51" t="e">
        <f t="shared" si="32"/>
        <v>#REF!</v>
      </c>
      <c r="L150" s="51" t="e">
        <f t="shared" si="32"/>
        <v>#REF!</v>
      </c>
      <c r="M150" s="51" t="e">
        <f t="shared" si="32"/>
        <v>#REF!</v>
      </c>
      <c r="N150" s="51">
        <f t="shared" si="32"/>
        <v>12531</v>
      </c>
      <c r="O150" s="147">
        <f t="shared" si="31"/>
        <v>80.51272166538165</v>
      </c>
      <c r="P150" s="67">
        <f t="shared" si="29"/>
        <v>151.8290898448932</v>
      </c>
    </row>
    <row r="151" spans="1:16" ht="27.75" customHeight="1">
      <c r="A151" s="558"/>
      <c r="B151" s="555"/>
      <c r="C151" s="361" t="s">
        <v>245</v>
      </c>
      <c r="D151" s="573" t="s">
        <v>189</v>
      </c>
      <c r="E151" s="574"/>
      <c r="F151" s="45">
        <v>137</v>
      </c>
      <c r="G151" s="67">
        <v>62</v>
      </c>
      <c r="H151" s="51">
        <f>H152+H153</f>
        <v>57</v>
      </c>
      <c r="I151" s="51">
        <f>I152+I153</f>
        <v>57</v>
      </c>
      <c r="J151" s="51"/>
      <c r="K151" s="51"/>
      <c r="L151" s="51"/>
      <c r="M151" s="51"/>
      <c r="N151" s="51"/>
      <c r="O151" s="147"/>
      <c r="P151" s="67"/>
    </row>
    <row r="152" spans="1:18" ht="24.75" customHeight="1">
      <c r="A152" s="558"/>
      <c r="B152" s="556"/>
      <c r="C152" s="361"/>
      <c r="D152" s="362" t="s">
        <v>22</v>
      </c>
      <c r="E152" s="362" t="s">
        <v>23</v>
      </c>
      <c r="F152" s="45">
        <v>138</v>
      </c>
      <c r="G152" s="67">
        <v>62</v>
      </c>
      <c r="H152" s="51">
        <v>57</v>
      </c>
      <c r="I152" s="51">
        <v>57</v>
      </c>
      <c r="J152" s="51"/>
      <c r="K152" s="51"/>
      <c r="L152" s="51"/>
      <c r="M152" s="51"/>
      <c r="N152" s="51"/>
      <c r="O152" s="147"/>
      <c r="P152" s="67"/>
      <c r="Q152" s="350"/>
      <c r="R152" s="90"/>
    </row>
    <row r="153" spans="1:16" ht="24.75" customHeight="1">
      <c r="A153" s="558"/>
      <c r="B153" s="556"/>
      <c r="C153" s="361"/>
      <c r="D153" s="362" t="s">
        <v>24</v>
      </c>
      <c r="E153" s="362" t="s">
        <v>25</v>
      </c>
      <c r="F153" s="45">
        <v>139</v>
      </c>
      <c r="G153" s="67"/>
      <c r="H153" s="51"/>
      <c r="I153" s="51"/>
      <c r="J153" s="51"/>
      <c r="K153" s="51"/>
      <c r="L153" s="51"/>
      <c r="M153" s="51"/>
      <c r="N153" s="51"/>
      <c r="O153" s="147"/>
      <c r="P153" s="67"/>
    </row>
    <row r="154" spans="1:16" ht="30.75" customHeight="1">
      <c r="A154" s="558"/>
      <c r="B154" s="556"/>
      <c r="C154" s="361" t="s">
        <v>251</v>
      </c>
      <c r="D154" s="573" t="s">
        <v>190</v>
      </c>
      <c r="E154" s="574"/>
      <c r="F154" s="45">
        <v>140</v>
      </c>
      <c r="G154" s="67">
        <f>SUM(G155:G156)</f>
        <v>10184</v>
      </c>
      <c r="H154" s="51">
        <f aca="true" t="shared" si="33" ref="H154:N154">H155+H156</f>
        <v>15558</v>
      </c>
      <c r="I154" s="51">
        <f t="shared" si="33"/>
        <v>15558</v>
      </c>
      <c r="J154" s="51">
        <f t="shared" si="33"/>
        <v>15558</v>
      </c>
      <c r="K154" s="290" t="e">
        <f t="shared" si="33"/>
        <v>#REF!</v>
      </c>
      <c r="L154" s="290" t="e">
        <f t="shared" si="33"/>
        <v>#REF!</v>
      </c>
      <c r="M154" s="290" t="e">
        <f t="shared" si="33"/>
        <v>#REF!</v>
      </c>
      <c r="N154" s="290">
        <f t="shared" si="33"/>
        <v>12530</v>
      </c>
      <c r="O154" s="147">
        <f t="shared" si="31"/>
        <v>80.53734413163646</v>
      </c>
      <c r="P154" s="67">
        <f t="shared" si="29"/>
        <v>152.76904948939514</v>
      </c>
    </row>
    <row r="155" spans="1:16" ht="21.75" customHeight="1">
      <c r="A155" s="558"/>
      <c r="B155" s="556"/>
      <c r="C155" s="361"/>
      <c r="D155" s="362" t="s">
        <v>293</v>
      </c>
      <c r="E155" s="362" t="s">
        <v>23</v>
      </c>
      <c r="F155" s="45">
        <v>141</v>
      </c>
      <c r="G155" s="67">
        <v>35</v>
      </c>
      <c r="H155" s="51"/>
      <c r="I155" s="51"/>
      <c r="J155" s="51"/>
      <c r="K155" s="51"/>
      <c r="L155" s="51"/>
      <c r="M155" s="51"/>
      <c r="N155" s="51"/>
      <c r="O155" s="147"/>
      <c r="P155" s="67"/>
    </row>
    <row r="156" spans="1:16" ht="27.75" customHeight="1">
      <c r="A156" s="558"/>
      <c r="B156" s="556"/>
      <c r="C156" s="361"/>
      <c r="D156" s="362" t="s">
        <v>295</v>
      </c>
      <c r="E156" s="362" t="s">
        <v>25</v>
      </c>
      <c r="F156" s="45">
        <v>142</v>
      </c>
      <c r="G156" s="67">
        <v>10149</v>
      </c>
      <c r="H156" s="51">
        <v>15558</v>
      </c>
      <c r="I156" s="51">
        <v>15558</v>
      </c>
      <c r="J156" s="51">
        <v>15558</v>
      </c>
      <c r="K156" s="51" t="e">
        <f>#REF!</f>
        <v>#REF!</v>
      </c>
      <c r="L156" s="51" t="e">
        <f>#REF!</f>
        <v>#REF!</v>
      </c>
      <c r="M156" s="51" t="e">
        <f>#REF!</f>
        <v>#REF!</v>
      </c>
      <c r="N156" s="51">
        <v>12530</v>
      </c>
      <c r="O156" s="147">
        <f t="shared" si="31"/>
        <v>80.53734413163646</v>
      </c>
      <c r="P156" s="67">
        <f t="shared" si="29"/>
        <v>153.29589122080992</v>
      </c>
    </row>
    <row r="157" spans="1:16" ht="15.75" customHeight="1">
      <c r="A157" s="558"/>
      <c r="B157" s="557"/>
      <c r="C157" s="361" t="s">
        <v>253</v>
      </c>
      <c r="D157" s="573" t="s">
        <v>26</v>
      </c>
      <c r="E157" s="574"/>
      <c r="F157" s="45">
        <v>143</v>
      </c>
      <c r="G157" s="67">
        <v>5</v>
      </c>
      <c r="H157" s="51">
        <v>6</v>
      </c>
      <c r="I157" s="51">
        <v>6</v>
      </c>
      <c r="J157" s="51">
        <v>6</v>
      </c>
      <c r="K157" s="51" t="e">
        <f>#REF!</f>
        <v>#REF!</v>
      </c>
      <c r="L157" s="51" t="e">
        <f>#REF!</f>
        <v>#REF!</v>
      </c>
      <c r="M157" s="51" t="e">
        <f>#REF!</f>
        <v>#REF!</v>
      </c>
      <c r="N157" s="51">
        <v>1</v>
      </c>
      <c r="O157" s="147">
        <f t="shared" si="31"/>
        <v>16.666666666666664</v>
      </c>
      <c r="P157" s="67">
        <f t="shared" si="29"/>
        <v>120</v>
      </c>
    </row>
    <row r="158" spans="1:16" ht="15.75" customHeight="1">
      <c r="A158" s="538"/>
      <c r="B158" s="361">
        <v>3</v>
      </c>
      <c r="C158" s="361"/>
      <c r="D158" s="573" t="s">
        <v>231</v>
      </c>
      <c r="E158" s="574"/>
      <c r="F158" s="45">
        <v>144</v>
      </c>
      <c r="G158" s="67"/>
      <c r="H158" s="51"/>
      <c r="I158" s="51"/>
      <c r="J158" s="51"/>
      <c r="K158" s="51"/>
      <c r="L158" s="51"/>
      <c r="M158" s="51"/>
      <c r="N158" s="51"/>
      <c r="O158" s="147"/>
      <c r="P158" s="67"/>
    </row>
    <row r="159" spans="1:16" ht="28.5" customHeight="1">
      <c r="A159" s="363" t="s">
        <v>235</v>
      </c>
      <c r="B159" s="363"/>
      <c r="C159" s="363"/>
      <c r="D159" s="559" t="s">
        <v>191</v>
      </c>
      <c r="E159" s="560"/>
      <c r="F159" s="45">
        <v>145</v>
      </c>
      <c r="G159" s="157">
        <f aca="true" t="shared" si="34" ref="G159:N159">G14-G42</f>
        <v>120136</v>
      </c>
      <c r="H159" s="50">
        <f t="shared" si="34"/>
        <v>58304</v>
      </c>
      <c r="I159" s="50">
        <f t="shared" si="34"/>
        <v>58304</v>
      </c>
      <c r="J159" s="50">
        <f t="shared" si="34"/>
        <v>61981</v>
      </c>
      <c r="K159" s="50" t="e">
        <f t="shared" si="34"/>
        <v>#REF!</v>
      </c>
      <c r="L159" s="50" t="e">
        <f t="shared" si="34"/>
        <v>#REF!</v>
      </c>
      <c r="M159" s="50" t="e">
        <f t="shared" si="34"/>
        <v>#REF!</v>
      </c>
      <c r="N159" s="342">
        <f t="shared" si="34"/>
        <v>63509</v>
      </c>
      <c r="O159" s="146">
        <f aca="true" t="shared" si="35" ref="O159:O164">SUM(N159/J159*100)</f>
        <v>102.46527161549508</v>
      </c>
      <c r="P159" s="157">
        <f t="shared" si="29"/>
        <v>51.59236198974495</v>
      </c>
    </row>
    <row r="160" spans="1:16" ht="12" customHeight="1">
      <c r="A160" s="354"/>
      <c r="B160" s="354"/>
      <c r="C160" s="354"/>
      <c r="D160" s="91"/>
      <c r="E160" s="92" t="s">
        <v>85</v>
      </c>
      <c r="F160" s="93">
        <v>146</v>
      </c>
      <c r="G160" s="191">
        <f>12666-3028</f>
        <v>9638</v>
      </c>
      <c r="H160" s="52">
        <v>20848</v>
      </c>
      <c r="I160" s="52">
        <v>20848</v>
      </c>
      <c r="J160" s="52">
        <v>20848</v>
      </c>
      <c r="K160" s="52">
        <v>264</v>
      </c>
      <c r="L160" s="52">
        <v>4308</v>
      </c>
      <c r="M160" s="52">
        <v>4701</v>
      </c>
      <c r="N160" s="389">
        <v>6920</v>
      </c>
      <c r="O160" s="147">
        <f t="shared" si="35"/>
        <v>33.192632386799694</v>
      </c>
      <c r="P160" s="67">
        <f t="shared" si="29"/>
        <v>216.31043785017638</v>
      </c>
    </row>
    <row r="161" spans="1:16" ht="15.75" customHeight="1">
      <c r="A161" s="354"/>
      <c r="B161" s="354"/>
      <c r="C161" s="354"/>
      <c r="D161" s="94"/>
      <c r="E161" s="94" t="s">
        <v>27</v>
      </c>
      <c r="F161" s="45">
        <v>147</v>
      </c>
      <c r="G161" s="191">
        <v>40679</v>
      </c>
      <c r="H161" s="52">
        <v>24136</v>
      </c>
      <c r="I161" s="52">
        <v>24136</v>
      </c>
      <c r="J161" s="52">
        <v>24136</v>
      </c>
      <c r="K161" s="52">
        <v>832</v>
      </c>
      <c r="L161" s="52">
        <v>1664</v>
      </c>
      <c r="M161" s="52">
        <v>2496</v>
      </c>
      <c r="N161" s="389">
        <v>28022</v>
      </c>
      <c r="O161" s="147">
        <f t="shared" si="35"/>
        <v>116.1004308916142</v>
      </c>
      <c r="P161" s="67">
        <f t="shared" si="29"/>
        <v>59.33282529069053</v>
      </c>
    </row>
    <row r="162" spans="1:16" ht="15.75" customHeight="1">
      <c r="A162" s="354"/>
      <c r="B162" s="354"/>
      <c r="C162" s="354"/>
      <c r="D162" s="559" t="s">
        <v>82</v>
      </c>
      <c r="E162" s="560"/>
      <c r="F162" s="45" t="s">
        <v>330</v>
      </c>
      <c r="G162" s="192">
        <f aca="true" t="shared" si="36" ref="G162:N162">G159-G160+G161-G163</f>
        <v>145979</v>
      </c>
      <c r="H162" s="53">
        <f t="shared" si="36"/>
        <v>58677</v>
      </c>
      <c r="I162" s="53">
        <f t="shared" si="36"/>
        <v>58677</v>
      </c>
      <c r="J162" s="53">
        <f t="shared" si="36"/>
        <v>62170</v>
      </c>
      <c r="K162" s="53" t="e">
        <f t="shared" si="36"/>
        <v>#REF!</v>
      </c>
      <c r="L162" s="53" t="e">
        <f t="shared" si="36"/>
        <v>#REF!</v>
      </c>
      <c r="M162" s="53" t="e">
        <f t="shared" si="36"/>
        <v>#REF!</v>
      </c>
      <c r="N162" s="390">
        <f t="shared" si="36"/>
        <v>81436</v>
      </c>
      <c r="O162" s="146">
        <f t="shared" si="35"/>
        <v>130.98922309795722</v>
      </c>
      <c r="P162" s="157">
        <f t="shared" si="29"/>
        <v>42.58831749772228</v>
      </c>
    </row>
    <row r="163" spans="1:16" ht="15.75" customHeight="1">
      <c r="A163" s="354"/>
      <c r="B163" s="354"/>
      <c r="C163" s="354"/>
      <c r="D163" s="91"/>
      <c r="E163" s="94" t="s">
        <v>69</v>
      </c>
      <c r="F163" s="45" t="s">
        <v>331</v>
      </c>
      <c r="G163" s="191">
        <v>5198</v>
      </c>
      <c r="H163" s="52">
        <v>2915</v>
      </c>
      <c r="I163" s="52">
        <v>2915</v>
      </c>
      <c r="J163" s="52">
        <v>3099</v>
      </c>
      <c r="K163" s="52">
        <v>650</v>
      </c>
      <c r="L163" s="52">
        <v>1747</v>
      </c>
      <c r="M163" s="52">
        <v>2459</v>
      </c>
      <c r="N163" s="389">
        <v>3175</v>
      </c>
      <c r="O163" s="147">
        <f t="shared" si="35"/>
        <v>102.45240400129074</v>
      </c>
      <c r="P163" s="67">
        <f t="shared" si="29"/>
        <v>59.619084263178145</v>
      </c>
    </row>
    <row r="164" spans="1:117" s="98" customFormat="1" ht="15.75" customHeight="1">
      <c r="A164" s="95" t="s">
        <v>236</v>
      </c>
      <c r="B164" s="95"/>
      <c r="C164" s="96"/>
      <c r="D164" s="594" t="s">
        <v>237</v>
      </c>
      <c r="E164" s="595"/>
      <c r="F164" s="45">
        <v>148</v>
      </c>
      <c r="G164" s="193">
        <v>22731</v>
      </c>
      <c r="H164" s="54">
        <v>9388</v>
      </c>
      <c r="I164" s="54">
        <v>9388</v>
      </c>
      <c r="J164" s="54">
        <v>9947</v>
      </c>
      <c r="K164" s="157">
        <v>2078</v>
      </c>
      <c r="L164" s="157">
        <v>4891</v>
      </c>
      <c r="M164" s="157">
        <v>7125</v>
      </c>
      <c r="N164" s="391">
        <v>13030</v>
      </c>
      <c r="O164" s="146">
        <f t="shared" si="35"/>
        <v>130.99426962903388</v>
      </c>
      <c r="P164" s="157">
        <f t="shared" si="29"/>
        <v>43.75962342175883</v>
      </c>
      <c r="Q164" s="356"/>
      <c r="R164" s="97"/>
      <c r="S164" s="49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</row>
    <row r="165" spans="1:16" ht="17.25" customHeight="1">
      <c r="A165" s="351" t="s">
        <v>248</v>
      </c>
      <c r="B165" s="101"/>
      <c r="C165" s="355"/>
      <c r="D165" s="559" t="s">
        <v>263</v>
      </c>
      <c r="E165" s="560"/>
      <c r="F165" s="45">
        <v>149</v>
      </c>
      <c r="G165" s="156"/>
      <c r="H165" s="55"/>
      <c r="I165" s="55"/>
      <c r="J165" s="58"/>
      <c r="K165" s="58"/>
      <c r="L165" s="58"/>
      <c r="M165" s="58"/>
      <c r="N165" s="58"/>
      <c r="O165" s="150"/>
      <c r="P165" s="67"/>
    </row>
    <row r="166" spans="1:16" ht="17.25" customHeight="1">
      <c r="A166" s="351"/>
      <c r="B166" s="101">
        <v>1</v>
      </c>
      <c r="C166" s="355"/>
      <c r="D166" s="575" t="s">
        <v>192</v>
      </c>
      <c r="E166" s="576"/>
      <c r="F166" s="45">
        <v>150</v>
      </c>
      <c r="G166" s="58">
        <f aca="true" t="shared" si="37" ref="G166:N167">G100</f>
        <v>50983</v>
      </c>
      <c r="H166" s="55">
        <f t="shared" si="37"/>
        <v>59904</v>
      </c>
      <c r="I166" s="55">
        <f t="shared" si="37"/>
        <v>59904</v>
      </c>
      <c r="J166" s="55">
        <f t="shared" si="37"/>
        <v>59649</v>
      </c>
      <c r="K166" s="55" t="e">
        <f t="shared" si="37"/>
        <v>#REF!</v>
      </c>
      <c r="L166" s="55" t="e">
        <f t="shared" si="37"/>
        <v>#REF!</v>
      </c>
      <c r="M166" s="55" t="e">
        <f t="shared" si="37"/>
        <v>#REF!</v>
      </c>
      <c r="N166" s="55">
        <f t="shared" si="37"/>
        <v>66588</v>
      </c>
      <c r="O166" s="150">
        <f>N166/J166*100</f>
        <v>111.63305336216868</v>
      </c>
      <c r="P166" s="67">
        <f t="shared" si="29"/>
        <v>116.99782280367965</v>
      </c>
    </row>
    <row r="167" spans="1:16" ht="17.25" customHeight="1">
      <c r="A167" s="351"/>
      <c r="B167" s="101">
        <v>2</v>
      </c>
      <c r="C167" s="355"/>
      <c r="D167" s="573" t="s">
        <v>380</v>
      </c>
      <c r="E167" s="574"/>
      <c r="F167" s="45">
        <v>151</v>
      </c>
      <c r="G167" s="55">
        <f t="shared" si="37"/>
        <v>45225</v>
      </c>
      <c r="H167" s="55">
        <f t="shared" si="37"/>
        <v>49460</v>
      </c>
      <c r="I167" s="55">
        <f t="shared" si="37"/>
        <v>49460</v>
      </c>
      <c r="J167" s="55">
        <f t="shared" si="37"/>
        <v>49460</v>
      </c>
      <c r="K167" s="55" t="e">
        <f t="shared" si="37"/>
        <v>#REF!</v>
      </c>
      <c r="L167" s="55" t="e">
        <f t="shared" si="37"/>
        <v>#REF!</v>
      </c>
      <c r="M167" s="55" t="e">
        <f t="shared" si="37"/>
        <v>#REF!</v>
      </c>
      <c r="N167" s="55">
        <f t="shared" si="37"/>
        <v>53911</v>
      </c>
      <c r="O167" s="150">
        <f>N167/J167*100</f>
        <v>108.99919126566924</v>
      </c>
      <c r="P167" s="67">
        <f t="shared" si="29"/>
        <v>109.36428966279712</v>
      </c>
    </row>
    <row r="168" spans="1:16" ht="39" customHeight="1">
      <c r="A168" s="351"/>
      <c r="B168" s="101"/>
      <c r="C168" s="355"/>
      <c r="D168" s="613" t="s">
        <v>381</v>
      </c>
      <c r="E168" s="614"/>
      <c r="F168" s="153" t="s">
        <v>382</v>
      </c>
      <c r="G168" s="156"/>
      <c r="H168" s="55"/>
      <c r="I168" s="55"/>
      <c r="J168" s="55"/>
      <c r="K168" s="55"/>
      <c r="L168" s="55"/>
      <c r="M168" s="55"/>
      <c r="N168" s="55"/>
      <c r="O168" s="150"/>
      <c r="P168" s="67"/>
    </row>
    <row r="169" spans="1:20" ht="48" customHeight="1">
      <c r="A169" s="351"/>
      <c r="B169" s="101"/>
      <c r="C169" s="355"/>
      <c r="D169" s="615" t="s">
        <v>383</v>
      </c>
      <c r="E169" s="616"/>
      <c r="F169" s="118" t="s">
        <v>384</v>
      </c>
      <c r="G169" s="185"/>
      <c r="H169" s="55"/>
      <c r="I169" s="55"/>
      <c r="J169" s="55"/>
      <c r="K169" s="55"/>
      <c r="L169" s="55"/>
      <c r="M169" s="55"/>
      <c r="N169" s="55"/>
      <c r="O169" s="150"/>
      <c r="P169" s="67"/>
      <c r="T169" s="49" t="s">
        <v>385</v>
      </c>
    </row>
    <row r="170" spans="1:16" ht="21.75" customHeight="1">
      <c r="A170" s="537"/>
      <c r="B170" s="363">
        <v>3</v>
      </c>
      <c r="C170" s="363"/>
      <c r="D170" s="617" t="s">
        <v>264</v>
      </c>
      <c r="E170" s="618"/>
      <c r="F170" s="45">
        <v>152</v>
      </c>
      <c r="G170" s="185">
        <v>904</v>
      </c>
      <c r="H170" s="59">
        <v>931</v>
      </c>
      <c r="I170" s="59">
        <v>931</v>
      </c>
      <c r="J170" s="59">
        <v>931</v>
      </c>
      <c r="K170" s="59">
        <v>931</v>
      </c>
      <c r="L170" s="59">
        <v>931</v>
      </c>
      <c r="M170" s="59">
        <v>931</v>
      </c>
      <c r="N170" s="59">
        <v>931</v>
      </c>
      <c r="O170" s="147">
        <f>SUM(N170/J170*100)</f>
        <v>100</v>
      </c>
      <c r="P170" s="67">
        <f t="shared" si="29"/>
        <v>102.98672566371681</v>
      </c>
    </row>
    <row r="171" spans="1:16" ht="15.75" customHeight="1">
      <c r="A171" s="558"/>
      <c r="B171" s="363">
        <v>4</v>
      </c>
      <c r="C171" s="363"/>
      <c r="D171" s="573" t="s">
        <v>28</v>
      </c>
      <c r="E171" s="574"/>
      <c r="F171" s="45">
        <v>153</v>
      </c>
      <c r="G171" s="185">
        <v>869</v>
      </c>
      <c r="H171" s="59">
        <v>931</v>
      </c>
      <c r="I171" s="59">
        <v>931</v>
      </c>
      <c r="J171" s="59">
        <v>931</v>
      </c>
      <c r="K171" s="59">
        <v>931</v>
      </c>
      <c r="L171" s="59">
        <v>931</v>
      </c>
      <c r="M171" s="59">
        <v>931</v>
      </c>
      <c r="N171" s="59">
        <v>931</v>
      </c>
      <c r="O171" s="147">
        <f>SUM(N171/J171*100)</f>
        <v>100</v>
      </c>
      <c r="P171" s="67">
        <f t="shared" si="29"/>
        <v>107.13463751438435</v>
      </c>
    </row>
    <row r="172" spans="1:16" ht="33" customHeight="1">
      <c r="A172" s="558"/>
      <c r="B172" s="363"/>
      <c r="C172" s="363"/>
      <c r="D172" s="613" t="s">
        <v>386</v>
      </c>
      <c r="E172" s="614"/>
      <c r="F172" s="118" t="s">
        <v>387</v>
      </c>
      <c r="G172" s="67"/>
      <c r="H172" s="59"/>
      <c r="I172" s="59"/>
      <c r="J172" s="59"/>
      <c r="K172" s="59"/>
      <c r="L172" s="59"/>
      <c r="M172" s="59"/>
      <c r="N172" s="59"/>
      <c r="O172" s="147"/>
      <c r="P172" s="67"/>
    </row>
    <row r="173" spans="1:16" ht="30" customHeight="1">
      <c r="A173" s="558"/>
      <c r="B173" s="363"/>
      <c r="C173" s="363"/>
      <c r="D173" s="615" t="s">
        <v>388</v>
      </c>
      <c r="E173" s="616"/>
      <c r="F173" s="118" t="s">
        <v>389</v>
      </c>
      <c r="G173" s="67"/>
      <c r="H173" s="59"/>
      <c r="I173" s="59"/>
      <c r="J173" s="59"/>
      <c r="K173" s="59"/>
      <c r="L173" s="59"/>
      <c r="M173" s="59"/>
      <c r="N173" s="59"/>
      <c r="O173" s="147"/>
      <c r="P173" s="67"/>
    </row>
    <row r="174" spans="1:16" ht="51" customHeight="1">
      <c r="A174" s="558"/>
      <c r="B174" s="363">
        <v>5</v>
      </c>
      <c r="C174" s="363" t="s">
        <v>245</v>
      </c>
      <c r="D174" s="617" t="s">
        <v>420</v>
      </c>
      <c r="E174" s="618"/>
      <c r="F174" s="45">
        <v>154</v>
      </c>
      <c r="G174" s="51">
        <f>G167/G171/12*1000</f>
        <v>4336.881472957422</v>
      </c>
      <c r="H174" s="51">
        <f>H167/H171/12*1000</f>
        <v>4427.139276763337</v>
      </c>
      <c r="I174" s="51">
        <f>I167/I171/12*1000</f>
        <v>4427.139276763337</v>
      </c>
      <c r="J174" s="51">
        <f>J167/J171/12*1000</f>
        <v>4427.139276763337</v>
      </c>
      <c r="K174" s="51" t="s">
        <v>415</v>
      </c>
      <c r="L174" s="51" t="s">
        <v>415</v>
      </c>
      <c r="M174" s="51" t="s">
        <v>415</v>
      </c>
      <c r="N174" s="51">
        <f>N167/N171/12*1000</f>
        <v>4825.546007876836</v>
      </c>
      <c r="O174" s="147">
        <f>SUM(N174/J174*100)</f>
        <v>108.99919126566924</v>
      </c>
      <c r="P174" s="67">
        <f t="shared" si="29"/>
        <v>102.0811683318697</v>
      </c>
    </row>
    <row r="175" spans="1:20" ht="57.75" customHeight="1">
      <c r="A175" s="558"/>
      <c r="B175" s="363"/>
      <c r="C175" s="363" t="s">
        <v>251</v>
      </c>
      <c r="D175" s="619" t="s">
        <v>390</v>
      </c>
      <c r="E175" s="620"/>
      <c r="F175" s="45">
        <v>155</v>
      </c>
      <c r="G175" s="51">
        <f>(G166-G106-G111)/G171/12*1000</f>
        <v>4584.004602991945</v>
      </c>
      <c r="H175" s="51">
        <f>(H166-H106-H111)/H171/12*1000</f>
        <v>4878.983172216254</v>
      </c>
      <c r="I175" s="51">
        <f>(I166-I106-I111)/I171/12*1000</f>
        <v>4878.983172216254</v>
      </c>
      <c r="J175" s="51">
        <f>(J166-J106-J111)/J171/12*1000</f>
        <v>4878.983172216254</v>
      </c>
      <c r="K175" s="51" t="s">
        <v>415</v>
      </c>
      <c r="L175" s="51" t="s">
        <v>415</v>
      </c>
      <c r="M175" s="51" t="s">
        <v>415</v>
      </c>
      <c r="N175" s="51">
        <f>(N166-N106-N111-1008)/N171/12*1000</f>
        <v>5366.541353383458</v>
      </c>
      <c r="O175" s="147">
        <f>SUM(N175/J175*100)</f>
        <v>109.99302854626845</v>
      </c>
      <c r="P175" s="67">
        <f t="shared" si="29"/>
        <v>106.43495359999811</v>
      </c>
      <c r="Q175" s="638" t="s">
        <v>447</v>
      </c>
      <c r="R175" s="639"/>
      <c r="S175" s="639"/>
      <c r="T175" s="639"/>
    </row>
    <row r="176" spans="1:16" ht="42" customHeight="1">
      <c r="A176" s="538"/>
      <c r="B176" s="363">
        <v>6</v>
      </c>
      <c r="C176" s="363" t="s">
        <v>245</v>
      </c>
      <c r="D176" s="621" t="s">
        <v>369</v>
      </c>
      <c r="E176" s="622"/>
      <c r="F176" s="45">
        <v>156</v>
      </c>
      <c r="G176" s="51">
        <f>SUM(G15/G171)</f>
        <v>355.8296892980437</v>
      </c>
      <c r="H176" s="51">
        <f>SUM(H15/H171)</f>
        <v>335.98496240601503</v>
      </c>
      <c r="I176" s="51">
        <f>SUM(I15/I171)</f>
        <v>335.98496240601503</v>
      </c>
      <c r="J176" s="51">
        <f>SUM(J15/J171)</f>
        <v>336.01825993555315</v>
      </c>
      <c r="K176" s="51" t="s">
        <v>415</v>
      </c>
      <c r="L176" s="51" t="s">
        <v>415</v>
      </c>
      <c r="M176" s="51" t="s">
        <v>415</v>
      </c>
      <c r="N176" s="51">
        <f>SUM(N15/N171)</f>
        <v>338.3308270676692</v>
      </c>
      <c r="O176" s="147">
        <f>SUM(N176/J176*100)</f>
        <v>100.68822662570767</v>
      </c>
      <c r="P176" s="67">
        <f t="shared" si="29"/>
        <v>94.43232817318498</v>
      </c>
    </row>
    <row r="177" spans="1:16" ht="41.25" customHeight="1">
      <c r="A177" s="363"/>
      <c r="B177" s="363"/>
      <c r="C177" s="363" t="s">
        <v>251</v>
      </c>
      <c r="D177" s="573" t="s">
        <v>391</v>
      </c>
      <c r="E177" s="574"/>
      <c r="F177" s="45">
        <v>157</v>
      </c>
      <c r="G177" s="67"/>
      <c r="H177" s="51"/>
      <c r="I177" s="51"/>
      <c r="J177" s="51"/>
      <c r="K177" s="51" t="s">
        <v>415</v>
      </c>
      <c r="L177" s="51" t="s">
        <v>415</v>
      </c>
      <c r="M177" s="51" t="s">
        <v>415</v>
      </c>
      <c r="N177" s="51"/>
      <c r="O177" s="147"/>
      <c r="P177" s="67"/>
    </row>
    <row r="178" spans="1:16" ht="29.25" customHeight="1">
      <c r="A178" s="361"/>
      <c r="B178" s="361"/>
      <c r="C178" s="361" t="s">
        <v>310</v>
      </c>
      <c r="D178" s="573" t="s">
        <v>193</v>
      </c>
      <c r="E178" s="574"/>
      <c r="F178" s="45">
        <v>158</v>
      </c>
      <c r="G178" s="67"/>
      <c r="H178" s="51"/>
      <c r="I178" s="51"/>
      <c r="J178" s="47"/>
      <c r="K178" s="47" t="s">
        <v>415</v>
      </c>
      <c r="L178" s="47" t="s">
        <v>415</v>
      </c>
      <c r="M178" s="47" t="s">
        <v>415</v>
      </c>
      <c r="N178" s="51"/>
      <c r="O178" s="147"/>
      <c r="P178" s="67"/>
    </row>
    <row r="179" spans="1:16" ht="25.5" customHeight="1">
      <c r="A179" s="361"/>
      <c r="B179" s="361"/>
      <c r="C179" s="361"/>
      <c r="D179" s="362"/>
      <c r="E179" s="362" t="s">
        <v>131</v>
      </c>
      <c r="F179" s="45">
        <v>159</v>
      </c>
      <c r="G179" s="67"/>
      <c r="H179" s="51"/>
      <c r="I179" s="51"/>
      <c r="J179" s="47"/>
      <c r="K179" s="47" t="s">
        <v>415</v>
      </c>
      <c r="L179" s="47" t="s">
        <v>415</v>
      </c>
      <c r="M179" s="47" t="s">
        <v>415</v>
      </c>
      <c r="N179" s="51"/>
      <c r="O179" s="147"/>
      <c r="P179" s="67"/>
    </row>
    <row r="180" spans="1:16" ht="17.25" customHeight="1">
      <c r="A180" s="361"/>
      <c r="B180" s="361"/>
      <c r="C180" s="361"/>
      <c r="D180" s="362"/>
      <c r="E180" s="362" t="s">
        <v>132</v>
      </c>
      <c r="F180" s="45">
        <v>160</v>
      </c>
      <c r="G180" s="67"/>
      <c r="H180" s="51"/>
      <c r="I180" s="51"/>
      <c r="J180" s="47"/>
      <c r="K180" s="47" t="s">
        <v>415</v>
      </c>
      <c r="L180" s="47" t="s">
        <v>415</v>
      </c>
      <c r="M180" s="47" t="s">
        <v>415</v>
      </c>
      <c r="N180" s="51"/>
      <c r="O180" s="147"/>
      <c r="P180" s="67"/>
    </row>
    <row r="181" spans="1:16" ht="19.5" customHeight="1">
      <c r="A181" s="361"/>
      <c r="B181" s="361"/>
      <c r="C181" s="361"/>
      <c r="D181" s="362"/>
      <c r="E181" s="362" t="s">
        <v>194</v>
      </c>
      <c r="F181" s="45">
        <v>161</v>
      </c>
      <c r="G181" s="67"/>
      <c r="H181" s="51"/>
      <c r="I181" s="51"/>
      <c r="J181" s="47"/>
      <c r="K181" s="47" t="s">
        <v>415</v>
      </c>
      <c r="L181" s="47" t="s">
        <v>415</v>
      </c>
      <c r="M181" s="47" t="s">
        <v>415</v>
      </c>
      <c r="N181" s="51"/>
      <c r="O181" s="147"/>
      <c r="P181" s="67"/>
    </row>
    <row r="182" spans="1:16" ht="24.75" customHeight="1">
      <c r="A182" s="361"/>
      <c r="B182" s="361"/>
      <c r="C182" s="361"/>
      <c r="D182" s="362"/>
      <c r="E182" s="362" t="s">
        <v>370</v>
      </c>
      <c r="F182" s="45">
        <v>162</v>
      </c>
      <c r="G182" s="67"/>
      <c r="H182" s="51"/>
      <c r="I182" s="51"/>
      <c r="J182" s="47"/>
      <c r="K182" s="47" t="s">
        <v>415</v>
      </c>
      <c r="L182" s="47" t="s">
        <v>415</v>
      </c>
      <c r="M182" s="47" t="s">
        <v>415</v>
      </c>
      <c r="N182" s="51"/>
      <c r="O182" s="147"/>
      <c r="P182" s="67"/>
    </row>
    <row r="183" spans="1:16" ht="20.25" customHeight="1">
      <c r="A183" s="361"/>
      <c r="B183" s="361">
        <v>7</v>
      </c>
      <c r="C183" s="361"/>
      <c r="D183" s="573" t="s">
        <v>96</v>
      </c>
      <c r="E183" s="574"/>
      <c r="F183" s="45">
        <v>163</v>
      </c>
      <c r="G183" s="67"/>
      <c r="H183" s="51"/>
      <c r="I183" s="51"/>
      <c r="J183" s="47"/>
      <c r="K183" s="47"/>
      <c r="L183" s="47"/>
      <c r="M183" s="47"/>
      <c r="N183" s="51"/>
      <c r="O183" s="147"/>
      <c r="P183" s="67"/>
    </row>
    <row r="184" spans="1:16" ht="20.25" customHeight="1">
      <c r="A184" s="363"/>
      <c r="B184" s="359">
        <v>8</v>
      </c>
      <c r="C184" s="361"/>
      <c r="D184" s="640" t="s">
        <v>142</v>
      </c>
      <c r="E184" s="641"/>
      <c r="F184" s="44">
        <v>164</v>
      </c>
      <c r="G184" s="290">
        <f>G185+G186</f>
        <v>39659</v>
      </c>
      <c r="H184" s="290">
        <f>H185+H186</f>
        <v>36000</v>
      </c>
      <c r="I184" s="290">
        <f>I185+I186</f>
        <v>36000</v>
      </c>
      <c r="J184" s="290">
        <v>60000</v>
      </c>
      <c r="K184" s="290">
        <v>61000</v>
      </c>
      <c r="L184" s="290">
        <v>60000</v>
      </c>
      <c r="M184" s="290">
        <v>59900</v>
      </c>
      <c r="N184" s="290">
        <v>59700</v>
      </c>
      <c r="O184" s="344">
        <f>SUM(N184/J184*100)</f>
        <v>99.5</v>
      </c>
      <c r="P184" s="184">
        <f>J184/G184*100</f>
        <v>151.28974507677955</v>
      </c>
    </row>
    <row r="185" spans="1:16" ht="30.75" customHeight="1">
      <c r="A185" s="363"/>
      <c r="B185" s="361"/>
      <c r="C185" s="361"/>
      <c r="D185" s="345"/>
      <c r="E185" s="346" t="s">
        <v>143</v>
      </c>
      <c r="F185" s="44">
        <v>165</v>
      </c>
      <c r="G185" s="347">
        <v>1800</v>
      </c>
      <c r="H185" s="290">
        <v>2340</v>
      </c>
      <c r="I185" s="290">
        <v>2340</v>
      </c>
      <c r="J185" s="290">
        <v>1350</v>
      </c>
      <c r="K185" s="290">
        <v>1325</v>
      </c>
      <c r="L185" s="290">
        <v>1300</v>
      </c>
      <c r="M185" s="290">
        <v>1250</v>
      </c>
      <c r="N185" s="290">
        <v>1200</v>
      </c>
      <c r="O185" s="344">
        <f>SUM(N185/J185*100)</f>
        <v>88.88888888888889</v>
      </c>
      <c r="P185" s="184">
        <f>J185/G185*100</f>
        <v>75</v>
      </c>
    </row>
    <row r="186" spans="1:16" ht="29.25" customHeight="1">
      <c r="A186" s="363"/>
      <c r="B186" s="361"/>
      <c r="C186" s="361"/>
      <c r="D186" s="345"/>
      <c r="E186" s="346" t="s">
        <v>144</v>
      </c>
      <c r="F186" s="44">
        <v>166</v>
      </c>
      <c r="G186" s="347">
        <v>37859</v>
      </c>
      <c r="H186" s="290">
        <v>33660</v>
      </c>
      <c r="I186" s="290">
        <v>33660</v>
      </c>
      <c r="J186" s="290">
        <v>49450</v>
      </c>
      <c r="K186" s="290">
        <v>48475</v>
      </c>
      <c r="L186" s="290">
        <v>48300</v>
      </c>
      <c r="M186" s="290">
        <v>48000</v>
      </c>
      <c r="N186" s="290">
        <v>47800</v>
      </c>
      <c r="O186" s="344">
        <f>SUM(N186/J186*100)</f>
        <v>96.66329625884732</v>
      </c>
      <c r="P186" s="184">
        <f>J186/G186*100</f>
        <v>130.6162339206001</v>
      </c>
    </row>
    <row r="187" spans="1:16" ht="18" customHeight="1">
      <c r="A187" s="363"/>
      <c r="B187" s="361"/>
      <c r="C187" s="361"/>
      <c r="D187" s="366"/>
      <c r="E187" s="348" t="s">
        <v>145</v>
      </c>
      <c r="F187" s="45">
        <v>167</v>
      </c>
      <c r="G187" s="67"/>
      <c r="H187" s="51"/>
      <c r="I187" s="51"/>
      <c r="J187" s="47"/>
      <c r="K187" s="47"/>
      <c r="L187" s="47"/>
      <c r="M187" s="47"/>
      <c r="N187" s="51"/>
      <c r="O187" s="147"/>
      <c r="P187" s="67"/>
    </row>
    <row r="188" spans="1:16" ht="18.75" customHeight="1">
      <c r="A188" s="363"/>
      <c r="B188" s="361"/>
      <c r="C188" s="361"/>
      <c r="D188" s="366"/>
      <c r="E188" s="348" t="s">
        <v>146</v>
      </c>
      <c r="F188" s="45">
        <v>168</v>
      </c>
      <c r="G188" s="67"/>
      <c r="H188" s="51"/>
      <c r="I188" s="51"/>
      <c r="J188" s="47"/>
      <c r="K188" s="47"/>
      <c r="L188" s="47"/>
      <c r="M188" s="47"/>
      <c r="N188" s="51"/>
      <c r="O188" s="147"/>
      <c r="P188" s="67"/>
    </row>
    <row r="189" spans="1:16" ht="20.25" customHeight="1">
      <c r="A189" s="363"/>
      <c r="B189" s="361"/>
      <c r="C189" s="361"/>
      <c r="D189" s="366"/>
      <c r="E189" s="348" t="s">
        <v>147</v>
      </c>
      <c r="F189" s="45">
        <v>169</v>
      </c>
      <c r="G189" s="60"/>
      <c r="H189" s="51"/>
      <c r="I189" s="51"/>
      <c r="J189" s="47"/>
      <c r="K189" s="47"/>
      <c r="L189" s="47"/>
      <c r="M189" s="47"/>
      <c r="N189" s="51"/>
      <c r="O189" s="147"/>
      <c r="P189" s="67"/>
    </row>
    <row r="190" spans="1:16" ht="28.5" customHeight="1">
      <c r="A190" s="363"/>
      <c r="B190" s="361">
        <v>9</v>
      </c>
      <c r="C190" s="361"/>
      <c r="D190" s="624" t="s">
        <v>414</v>
      </c>
      <c r="E190" s="625"/>
      <c r="F190" s="45">
        <v>170</v>
      </c>
      <c r="G190" s="60"/>
      <c r="H190" s="51"/>
      <c r="I190" s="51"/>
      <c r="J190" s="47"/>
      <c r="K190" s="47"/>
      <c r="L190" s="47"/>
      <c r="M190" s="47"/>
      <c r="N190" s="51"/>
      <c r="O190" s="147"/>
      <c r="P190" s="67"/>
    </row>
    <row r="191" spans="1:16" ht="20.25" customHeight="1">
      <c r="A191" s="626" t="s">
        <v>421</v>
      </c>
      <c r="B191" s="626"/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  <c r="M191" s="119"/>
      <c r="N191" s="119"/>
      <c r="O191" s="116"/>
      <c r="P191" s="116"/>
    </row>
    <row r="192" spans="1:16" ht="20.25" customHeight="1">
      <c r="A192" s="113"/>
      <c r="D192" s="627"/>
      <c r="E192" s="627"/>
      <c r="F192" s="627"/>
      <c r="G192" s="627"/>
      <c r="H192" s="627"/>
      <c r="I192" s="627"/>
      <c r="J192" s="627"/>
      <c r="K192" s="627"/>
      <c r="L192" s="115"/>
      <c r="M192" s="115"/>
      <c r="N192" s="116"/>
      <c r="O192" s="116"/>
      <c r="P192" s="116"/>
    </row>
    <row r="193" spans="1:13" ht="15.75" customHeight="1">
      <c r="A193" s="102"/>
      <c r="B193" s="103"/>
      <c r="C193" s="79"/>
      <c r="D193" s="104"/>
      <c r="E193" s="104"/>
      <c r="I193" s="106"/>
      <c r="J193" s="107"/>
      <c r="K193" s="107"/>
      <c r="L193" s="107"/>
      <c r="M193" s="107"/>
    </row>
    <row r="194" spans="5:17" ht="15" customHeight="1">
      <c r="E194" s="367" t="s">
        <v>267</v>
      </c>
      <c r="F194" s="108"/>
      <c r="G194" s="108"/>
      <c r="H194" s="108"/>
      <c r="I194" s="108"/>
      <c r="J194" s="108"/>
      <c r="K194" s="108"/>
      <c r="L194" s="108"/>
      <c r="M194" s="108"/>
      <c r="N194" s="109"/>
      <c r="O194" s="109"/>
      <c r="P194" s="109"/>
      <c r="Q194" s="108"/>
    </row>
    <row r="195" spans="5:17" ht="15.75">
      <c r="E195" s="367" t="s">
        <v>432</v>
      </c>
      <c r="F195" s="110"/>
      <c r="G195" s="110"/>
      <c r="H195" s="110"/>
      <c r="I195" s="492" t="s">
        <v>268</v>
      </c>
      <c r="J195" s="492"/>
      <c r="K195" s="492"/>
      <c r="L195" s="492"/>
      <c r="M195" s="492"/>
      <c r="N195" s="492"/>
      <c r="O195" s="492"/>
      <c r="P195" s="492"/>
      <c r="Q195" s="492"/>
    </row>
    <row r="196" spans="5:17" ht="15.75">
      <c r="E196" s="367"/>
      <c r="F196" s="110"/>
      <c r="G196" s="110"/>
      <c r="H196" s="110"/>
      <c r="I196" s="522" t="s">
        <v>266</v>
      </c>
      <c r="J196" s="522"/>
      <c r="K196" s="522"/>
      <c r="L196" s="73"/>
      <c r="M196" s="73"/>
      <c r="N196" s="73"/>
      <c r="O196" s="73"/>
      <c r="P196" s="73"/>
      <c r="Q196" s="73"/>
    </row>
    <row r="197" spans="1:17" ht="15.75">
      <c r="A197" s="494"/>
      <c r="B197" s="494"/>
      <c r="C197" s="494"/>
      <c r="D197" s="494"/>
      <c r="E197" s="494"/>
      <c r="F197" s="110"/>
      <c r="G197" s="110"/>
      <c r="H197" s="110"/>
      <c r="I197" s="73"/>
      <c r="J197" s="73"/>
      <c r="K197" s="73"/>
      <c r="L197" s="73"/>
      <c r="M197" s="73"/>
      <c r="N197" s="73"/>
      <c r="O197" s="73"/>
      <c r="P197" s="73"/>
      <c r="Q197" s="73"/>
    </row>
    <row r="199" spans="1:14" ht="14.25">
      <c r="A199" s="494" t="s">
        <v>446</v>
      </c>
      <c r="B199" s="494"/>
      <c r="C199" s="494"/>
      <c r="D199" s="494"/>
      <c r="E199" s="494"/>
      <c r="I199" s="48"/>
      <c r="J199" s="48"/>
      <c r="K199" s="48"/>
      <c r="L199" s="48"/>
      <c r="M199" s="48"/>
      <c r="N199" s="111"/>
    </row>
    <row r="201" spans="9:14" ht="14.25">
      <c r="I201" s="48"/>
      <c r="J201" s="48"/>
      <c r="K201" s="48"/>
      <c r="L201" s="48"/>
      <c r="M201" s="48"/>
      <c r="N201" s="111"/>
    </row>
    <row r="202" spans="1:5" ht="14.25">
      <c r="A202" s="494"/>
      <c r="B202" s="494"/>
      <c r="C202" s="494"/>
      <c r="D202" s="494"/>
      <c r="E202" s="494"/>
    </row>
    <row r="205" spans="9:14" ht="14.25">
      <c r="I205" s="48">
        <f>I42/I14*1000</f>
        <v>819.4374763860243</v>
      </c>
      <c r="J205" s="48">
        <f>J42/J14*1000</f>
        <v>809.7253987014383</v>
      </c>
      <c r="K205" s="48"/>
      <c r="L205" s="48"/>
      <c r="M205" s="48"/>
      <c r="N205" s="48">
        <f>N42/N14*1000</f>
        <v>806.3986099256189</v>
      </c>
    </row>
    <row r="753" ht="3.75" customHeight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4.5" customHeight="1" hidden="1"/>
    <row r="766" ht="14.25" hidden="1"/>
    <row r="767" ht="14.25" hidden="1"/>
    <row r="768" ht="14.25" hidden="1"/>
    <row r="769" ht="14.25" hidden="1"/>
    <row r="770" ht="14.25" hidden="1"/>
    <row r="771" ht="14.25" hidden="1"/>
  </sheetData>
  <sheetProtection/>
  <mergeCells count="158">
    <mergeCell ref="A199:E199"/>
    <mergeCell ref="A202:E202"/>
    <mergeCell ref="D190:E190"/>
    <mergeCell ref="A191:L191"/>
    <mergeCell ref="D192:K192"/>
    <mergeCell ref="I195:Q195"/>
    <mergeCell ref="I196:K196"/>
    <mergeCell ref="A197:E197"/>
    <mergeCell ref="Q175:T175"/>
    <mergeCell ref="D176:E176"/>
    <mergeCell ref="D177:E177"/>
    <mergeCell ref="D178:E178"/>
    <mergeCell ref="D183:E183"/>
    <mergeCell ref="D184:E184"/>
    <mergeCell ref="D169:E169"/>
    <mergeCell ref="A170:A176"/>
    <mergeCell ref="D170:E170"/>
    <mergeCell ref="D171:E171"/>
    <mergeCell ref="D172:E172"/>
    <mergeCell ref="D173:E173"/>
    <mergeCell ref="D174:E174"/>
    <mergeCell ref="D175:E175"/>
    <mergeCell ref="D162:E162"/>
    <mergeCell ref="D164:E164"/>
    <mergeCell ref="D165:E165"/>
    <mergeCell ref="D166:E166"/>
    <mergeCell ref="D167:E167"/>
    <mergeCell ref="D168:E168"/>
    <mergeCell ref="B151:B157"/>
    <mergeCell ref="D151:E151"/>
    <mergeCell ref="D154:E154"/>
    <mergeCell ref="D157:E157"/>
    <mergeCell ref="D158:E158"/>
    <mergeCell ref="D159:E159"/>
    <mergeCell ref="D139:E139"/>
    <mergeCell ref="Q139:R139"/>
    <mergeCell ref="D140:E140"/>
    <mergeCell ref="D141:E141"/>
    <mergeCell ref="Q142:T142"/>
    <mergeCell ref="D150:E150"/>
    <mergeCell ref="C133:E133"/>
    <mergeCell ref="D134:E134"/>
    <mergeCell ref="D135:E135"/>
    <mergeCell ref="D136:E136"/>
    <mergeCell ref="D137:E137"/>
    <mergeCell ref="D138:E138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Q119:T119"/>
    <mergeCell ref="Q120:T120"/>
    <mergeCell ref="D121:E121"/>
    <mergeCell ref="Q121:T121"/>
    <mergeCell ref="D124:E124"/>
    <mergeCell ref="D125:E125"/>
    <mergeCell ref="D114:E114"/>
    <mergeCell ref="D115:E115"/>
    <mergeCell ref="D116:E116"/>
    <mergeCell ref="D117:E117"/>
    <mergeCell ref="C118:C124"/>
    <mergeCell ref="D118:E118"/>
    <mergeCell ref="D106:E106"/>
    <mergeCell ref="D109:E109"/>
    <mergeCell ref="D110:E110"/>
    <mergeCell ref="D111:E111"/>
    <mergeCell ref="D112:E112"/>
    <mergeCell ref="D113:E113"/>
    <mergeCell ref="D101:E101"/>
    <mergeCell ref="C102:C104"/>
    <mergeCell ref="D102:E102"/>
    <mergeCell ref="D103:E103"/>
    <mergeCell ref="D104:E104"/>
    <mergeCell ref="D105:E105"/>
    <mergeCell ref="D95:E95"/>
    <mergeCell ref="D96:E96"/>
    <mergeCell ref="D97:E97"/>
    <mergeCell ref="D98:E98"/>
    <mergeCell ref="C99:E99"/>
    <mergeCell ref="D100:E100"/>
    <mergeCell ref="D81:E81"/>
    <mergeCell ref="D82:E82"/>
    <mergeCell ref="D91:E91"/>
    <mergeCell ref="C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1:E61"/>
    <mergeCell ref="D63:E63"/>
    <mergeCell ref="D70:E70"/>
    <mergeCell ref="D51:E51"/>
    <mergeCell ref="D52:E52"/>
    <mergeCell ref="D53:E53"/>
    <mergeCell ref="D54:E54"/>
    <mergeCell ref="D55:E55"/>
    <mergeCell ref="Q55:T55"/>
    <mergeCell ref="D41:E41"/>
    <mergeCell ref="B42:E42"/>
    <mergeCell ref="A43:A158"/>
    <mergeCell ref="C43:E43"/>
    <mergeCell ref="B44:B149"/>
    <mergeCell ref="C44:E44"/>
    <mergeCell ref="D45:E45"/>
    <mergeCell ref="D46:E46"/>
    <mergeCell ref="D47:E47"/>
    <mergeCell ref="D50:E50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B13:C13"/>
    <mergeCell ref="D13:E13"/>
    <mergeCell ref="D14:E14"/>
    <mergeCell ref="A15:A41"/>
    <mergeCell ref="D15:E15"/>
    <mergeCell ref="B16:B26"/>
    <mergeCell ref="D16:E16"/>
    <mergeCell ref="D21:E21"/>
    <mergeCell ref="D22:E22"/>
    <mergeCell ref="C23:C24"/>
    <mergeCell ref="O9:O12"/>
    <mergeCell ref="P9:P12"/>
    <mergeCell ref="Q9:Q12"/>
    <mergeCell ref="H10:I11"/>
    <mergeCell ref="J10:J12"/>
    <mergeCell ref="K10:N10"/>
    <mergeCell ref="K11:K12"/>
    <mergeCell ref="L11:L12"/>
    <mergeCell ref="M11:M12"/>
    <mergeCell ref="N11:N12"/>
    <mergeCell ref="A1:I1"/>
    <mergeCell ref="A3:N3"/>
    <mergeCell ref="A4:I4"/>
    <mergeCell ref="A6:O6"/>
    <mergeCell ref="A9:C12"/>
    <mergeCell ref="D9:E12"/>
    <mergeCell ref="F9:F12"/>
    <mergeCell ref="G9:G12"/>
    <mergeCell ref="H9:J9"/>
    <mergeCell ref="K9:N9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M205"/>
  <sheetViews>
    <sheetView view="pageBreakPreview" zoomScaleSheetLayoutView="100" zoomScalePageLayoutView="0" workbookViewId="0" topLeftCell="A25">
      <selection activeCell="Q9" sqref="Q9:Q12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1.8515625" style="105" customWidth="1"/>
    <col min="8" max="8" width="12.57421875" style="105" customWidth="1"/>
    <col min="9" max="9" width="13.57421875" style="49" customWidth="1"/>
    <col min="10" max="10" width="12.140625" style="49" customWidth="1"/>
    <col min="11" max="11" width="11.421875" style="49" customWidth="1"/>
    <col min="12" max="12" width="11.28125" style="49" customWidth="1"/>
    <col min="13" max="13" width="11.140625" style="49" customWidth="1"/>
    <col min="14" max="14" width="11.57421875" style="107" customWidth="1"/>
    <col min="15" max="15" width="8.8515625" style="107" customWidth="1"/>
    <col min="16" max="16" width="10.28125" style="107" customWidth="1"/>
    <col min="17" max="17" width="9.57421875" style="356" customWidth="1"/>
    <col min="18" max="16384" width="9.140625" style="49" customWidth="1"/>
  </cols>
  <sheetData>
    <row r="1" spans="1:16" ht="15.75">
      <c r="A1" s="523" t="s">
        <v>201</v>
      </c>
      <c r="B1" s="523"/>
      <c r="C1" s="523"/>
      <c r="D1" s="523"/>
      <c r="E1" s="523"/>
      <c r="F1" s="523"/>
      <c r="G1" s="523"/>
      <c r="H1" s="523"/>
      <c r="I1" s="523"/>
      <c r="J1" s="71"/>
      <c r="K1" s="71"/>
      <c r="L1" s="71"/>
      <c r="M1" s="71"/>
      <c r="N1" s="72" t="s">
        <v>269</v>
      </c>
      <c r="O1" s="72"/>
      <c r="P1" s="72"/>
    </row>
    <row r="2" spans="1:16" ht="15">
      <c r="A2" s="73" t="s">
        <v>202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2"/>
      <c r="P2" s="72"/>
    </row>
    <row r="3" spans="1:16" ht="15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72"/>
      <c r="P3" s="72"/>
    </row>
    <row r="4" spans="1:16" ht="18">
      <c r="A4" s="492" t="s">
        <v>204</v>
      </c>
      <c r="B4" s="492"/>
      <c r="C4" s="492"/>
      <c r="D4" s="492"/>
      <c r="E4" s="492"/>
      <c r="F4" s="492"/>
      <c r="G4" s="492"/>
      <c r="H4" s="492"/>
      <c r="I4" s="492"/>
      <c r="J4" s="75"/>
      <c r="K4" s="75"/>
      <c r="L4" s="75"/>
      <c r="M4" s="75"/>
      <c r="N4" s="353"/>
      <c r="O4" s="72"/>
      <c r="P4" s="72"/>
    </row>
    <row r="5" spans="1:16" ht="15.75">
      <c r="A5" s="76"/>
      <c r="B5" s="76"/>
      <c r="C5" s="76"/>
      <c r="D5" s="76"/>
      <c r="E5" s="77"/>
      <c r="F5" s="78"/>
      <c r="G5" s="78"/>
      <c r="H5" s="78"/>
      <c r="I5" s="71"/>
      <c r="J5" s="71"/>
      <c r="K5" s="71"/>
      <c r="L5" s="71"/>
      <c r="M5" s="71"/>
      <c r="N5" s="72"/>
      <c r="O5" s="72"/>
      <c r="P5" s="72"/>
    </row>
    <row r="6" spans="1:16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360"/>
    </row>
    <row r="7" spans="1:16" ht="15.75">
      <c r="A7" s="76"/>
      <c r="B7" s="76"/>
      <c r="C7" s="76"/>
      <c r="D7" s="76"/>
      <c r="E7" s="77"/>
      <c r="F7" s="78"/>
      <c r="G7" s="78"/>
      <c r="H7" s="78"/>
      <c r="I7" s="71"/>
      <c r="J7" s="71"/>
      <c r="K7" s="71"/>
      <c r="L7" s="71"/>
      <c r="M7" s="71"/>
      <c r="N7" s="72"/>
      <c r="O7" s="72"/>
      <c r="P7" s="72"/>
    </row>
    <row r="8" spans="1:16" ht="15">
      <c r="A8" s="79"/>
      <c r="B8" s="79"/>
      <c r="C8" s="79"/>
      <c r="D8" s="79"/>
      <c r="E8" s="80"/>
      <c r="F8" s="78"/>
      <c r="G8" s="78"/>
      <c r="H8" s="78"/>
      <c r="I8" s="72"/>
      <c r="J8" s="72"/>
      <c r="K8" s="72"/>
      <c r="L8" s="72"/>
      <c r="M8" s="72"/>
      <c r="N8" s="72"/>
      <c r="O8" s="72" t="s">
        <v>205</v>
      </c>
      <c r="P8" s="72"/>
    </row>
    <row r="9" spans="1:17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9" t="s">
        <v>427</v>
      </c>
      <c r="H9" s="534" t="s">
        <v>428</v>
      </c>
      <c r="I9" s="535"/>
      <c r="J9" s="536"/>
      <c r="K9" s="534" t="s">
        <v>366</v>
      </c>
      <c r="L9" s="535"/>
      <c r="M9" s="535"/>
      <c r="N9" s="536"/>
      <c r="O9" s="550" t="s">
        <v>409</v>
      </c>
      <c r="P9" s="539" t="s">
        <v>425</v>
      </c>
      <c r="Q9" s="569"/>
    </row>
    <row r="10" spans="1:17" s="46" customFormat="1" ht="18" customHeight="1">
      <c r="A10" s="528"/>
      <c r="B10" s="529"/>
      <c r="C10" s="530"/>
      <c r="D10" s="528"/>
      <c r="E10" s="530"/>
      <c r="F10" s="540"/>
      <c r="G10" s="540"/>
      <c r="H10" s="546" t="s">
        <v>270</v>
      </c>
      <c r="I10" s="547"/>
      <c r="J10" s="539" t="s">
        <v>97</v>
      </c>
      <c r="K10" s="534" t="s">
        <v>30</v>
      </c>
      <c r="L10" s="535"/>
      <c r="M10" s="535"/>
      <c r="N10" s="536"/>
      <c r="O10" s="551"/>
      <c r="P10" s="540"/>
      <c r="Q10" s="569"/>
    </row>
    <row r="11" spans="1:17" s="46" customFormat="1" ht="19.5" customHeight="1">
      <c r="A11" s="528"/>
      <c r="B11" s="529"/>
      <c r="C11" s="530"/>
      <c r="D11" s="528"/>
      <c r="E11" s="530"/>
      <c r="F11" s="540"/>
      <c r="G11" s="540"/>
      <c r="H11" s="548"/>
      <c r="I11" s="549"/>
      <c r="J11" s="540"/>
      <c r="K11" s="539" t="s">
        <v>410</v>
      </c>
      <c r="L11" s="539" t="s">
        <v>411</v>
      </c>
      <c r="M11" s="539" t="s">
        <v>412</v>
      </c>
      <c r="N11" s="537" t="s">
        <v>413</v>
      </c>
      <c r="O11" s="551"/>
      <c r="P11" s="540"/>
      <c r="Q11" s="569"/>
    </row>
    <row r="12" spans="1:17" s="46" customFormat="1" ht="60.75" customHeight="1">
      <c r="A12" s="531"/>
      <c r="B12" s="532"/>
      <c r="C12" s="533"/>
      <c r="D12" s="531"/>
      <c r="E12" s="533"/>
      <c r="F12" s="541"/>
      <c r="G12" s="541"/>
      <c r="H12" s="351" t="s">
        <v>444</v>
      </c>
      <c r="I12" s="351" t="s">
        <v>445</v>
      </c>
      <c r="J12" s="541"/>
      <c r="K12" s="541"/>
      <c r="L12" s="541"/>
      <c r="M12" s="541"/>
      <c r="N12" s="538"/>
      <c r="O12" s="552"/>
      <c r="P12" s="541"/>
      <c r="Q12" s="569"/>
    </row>
    <row r="13" spans="1:17" ht="13.5" customHeight="1">
      <c r="A13" s="361">
        <v>0</v>
      </c>
      <c r="B13" s="542">
        <v>1</v>
      </c>
      <c r="C13" s="543"/>
      <c r="D13" s="544">
        <v>2</v>
      </c>
      <c r="E13" s="545"/>
      <c r="F13" s="45">
        <v>3</v>
      </c>
      <c r="G13" s="45" t="s">
        <v>424</v>
      </c>
      <c r="H13" s="60">
        <v>4</v>
      </c>
      <c r="I13" s="60" t="s">
        <v>367</v>
      </c>
      <c r="J13" s="45">
        <v>5</v>
      </c>
      <c r="K13" s="45" t="s">
        <v>405</v>
      </c>
      <c r="L13" s="45" t="s">
        <v>406</v>
      </c>
      <c r="M13" s="45" t="s">
        <v>407</v>
      </c>
      <c r="N13" s="60" t="s">
        <v>408</v>
      </c>
      <c r="O13" s="145">
        <v>7</v>
      </c>
      <c r="P13" s="60">
        <v>8</v>
      </c>
      <c r="Q13" s="49"/>
    </row>
    <row r="14" spans="1:16" ht="24.75" customHeight="1">
      <c r="A14" s="361" t="s">
        <v>208</v>
      </c>
      <c r="B14" s="361"/>
      <c r="C14" s="361"/>
      <c r="D14" s="553" t="s">
        <v>148</v>
      </c>
      <c r="E14" s="554"/>
      <c r="F14" s="45">
        <v>1</v>
      </c>
      <c r="G14" s="157">
        <f aca="true" t="shared" si="0" ref="G14:N14">G15+G35+G41</f>
        <v>325580</v>
      </c>
      <c r="H14" s="50">
        <f t="shared" si="0"/>
        <v>322902</v>
      </c>
      <c r="I14" s="50">
        <f t="shared" si="0"/>
        <v>322902</v>
      </c>
      <c r="J14" s="50">
        <f t="shared" si="0"/>
        <v>325745</v>
      </c>
      <c r="K14" s="50" t="e">
        <f t="shared" si="0"/>
        <v>#REF!</v>
      </c>
      <c r="L14" s="50" t="e">
        <f t="shared" si="0"/>
        <v>#REF!</v>
      </c>
      <c r="M14" s="50" t="e">
        <f t="shared" si="0"/>
        <v>#REF!</v>
      </c>
      <c r="N14" s="50">
        <f t="shared" si="0"/>
        <v>328040</v>
      </c>
      <c r="O14" s="146">
        <f>N14/J14*100</f>
        <v>100.70453882638259</v>
      </c>
      <c r="P14" s="157">
        <f>J14/G14*100</f>
        <v>100.05067878862337</v>
      </c>
    </row>
    <row r="15" spans="1:16" ht="41.25" customHeight="1">
      <c r="A15" s="555"/>
      <c r="B15" s="349">
        <v>1</v>
      </c>
      <c r="C15" s="361"/>
      <c r="D15" s="573" t="s">
        <v>149</v>
      </c>
      <c r="E15" s="574"/>
      <c r="F15" s="45">
        <v>2</v>
      </c>
      <c r="G15" s="67">
        <f aca="true" t="shared" si="1" ref="G15:N15">G16+G21+G22+G25+G26+G27</f>
        <v>309216</v>
      </c>
      <c r="H15" s="51">
        <f t="shared" si="1"/>
        <v>312802</v>
      </c>
      <c r="I15" s="51">
        <f t="shared" si="1"/>
        <v>312802</v>
      </c>
      <c r="J15" s="51">
        <f t="shared" si="1"/>
        <v>312833</v>
      </c>
      <c r="K15" s="51" t="e">
        <f t="shared" si="1"/>
        <v>#REF!</v>
      </c>
      <c r="L15" s="51" t="e">
        <f t="shared" si="1"/>
        <v>#REF!</v>
      </c>
      <c r="M15" s="51" t="e">
        <f t="shared" si="1"/>
        <v>#REF!</v>
      </c>
      <c r="N15" s="51">
        <f t="shared" si="1"/>
        <v>314986</v>
      </c>
      <c r="O15" s="147">
        <f aca="true" t="shared" si="2" ref="O15:O78">SUM(N15/J15*100)</f>
        <v>100.68822662570764</v>
      </c>
      <c r="P15" s="67">
        <f aca="true" t="shared" si="3" ref="P15:P78">J15/G15*100</f>
        <v>101.16973248473559</v>
      </c>
    </row>
    <row r="16" spans="1:16" ht="31.5" customHeight="1">
      <c r="A16" s="556"/>
      <c r="B16" s="555"/>
      <c r="C16" s="361" t="s">
        <v>245</v>
      </c>
      <c r="D16" s="573" t="s">
        <v>63</v>
      </c>
      <c r="E16" s="574"/>
      <c r="F16" s="45">
        <v>3</v>
      </c>
      <c r="G16" s="186">
        <f aca="true" t="shared" si="4" ref="G16:N16">SUM(G17:G20)</f>
        <v>285566</v>
      </c>
      <c r="H16" s="51">
        <f t="shared" si="4"/>
        <v>295152</v>
      </c>
      <c r="I16" s="51">
        <f t="shared" si="4"/>
        <v>295152</v>
      </c>
      <c r="J16" s="51">
        <f t="shared" si="4"/>
        <v>291113</v>
      </c>
      <c r="K16" s="51" t="e">
        <f t="shared" si="4"/>
        <v>#REF!</v>
      </c>
      <c r="L16" s="51" t="e">
        <f t="shared" si="4"/>
        <v>#REF!</v>
      </c>
      <c r="M16" s="51" t="e">
        <f t="shared" si="4"/>
        <v>#REF!</v>
      </c>
      <c r="N16" s="51">
        <f t="shared" si="4"/>
        <v>293800</v>
      </c>
      <c r="O16" s="147">
        <f t="shared" si="2"/>
        <v>100.92300927818407</v>
      </c>
      <c r="P16" s="67">
        <f t="shared" si="3"/>
        <v>101.94245813577247</v>
      </c>
    </row>
    <row r="17" spans="1:16" ht="15.75" customHeight="1">
      <c r="A17" s="556"/>
      <c r="B17" s="556"/>
      <c r="C17" s="361"/>
      <c r="D17" s="362" t="s">
        <v>22</v>
      </c>
      <c r="E17" s="362" t="s">
        <v>271</v>
      </c>
      <c r="F17" s="45">
        <v>4</v>
      </c>
      <c r="G17" s="187"/>
      <c r="H17" s="51"/>
      <c r="I17" s="51"/>
      <c r="J17" s="51"/>
      <c r="K17" s="51"/>
      <c r="L17" s="51"/>
      <c r="M17" s="51"/>
      <c r="N17" s="51"/>
      <c r="O17" s="147"/>
      <c r="P17" s="67"/>
    </row>
    <row r="18" spans="1:16" ht="15.75" customHeight="1">
      <c r="A18" s="556"/>
      <c r="B18" s="556"/>
      <c r="C18" s="361"/>
      <c r="D18" s="362" t="s">
        <v>24</v>
      </c>
      <c r="E18" s="362" t="s">
        <v>272</v>
      </c>
      <c r="F18" s="45">
        <v>5</v>
      </c>
      <c r="G18" s="187">
        <v>198621</v>
      </c>
      <c r="H18" s="51">
        <v>173460</v>
      </c>
      <c r="I18" s="51">
        <v>173460</v>
      </c>
      <c r="J18" s="51">
        <v>167200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51">
        <v>164241</v>
      </c>
      <c r="O18" s="147">
        <f t="shared" si="2"/>
        <v>98.23026315789474</v>
      </c>
      <c r="P18" s="67">
        <f t="shared" si="3"/>
        <v>84.18042402364301</v>
      </c>
    </row>
    <row r="19" spans="1:16" ht="15.75" customHeight="1">
      <c r="A19" s="556"/>
      <c r="B19" s="556"/>
      <c r="C19" s="361"/>
      <c r="D19" s="362" t="s">
        <v>31</v>
      </c>
      <c r="E19" s="362" t="s">
        <v>273</v>
      </c>
      <c r="F19" s="45">
        <v>6</v>
      </c>
      <c r="G19" s="187">
        <v>64907</v>
      </c>
      <c r="H19" s="51">
        <v>101843</v>
      </c>
      <c r="I19" s="51">
        <v>101843</v>
      </c>
      <c r="J19" s="51">
        <v>103125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51">
        <v>106164</v>
      </c>
      <c r="O19" s="147">
        <f t="shared" si="2"/>
        <v>102.94690909090909</v>
      </c>
      <c r="P19" s="67">
        <f t="shared" si="3"/>
        <v>158.8811684410002</v>
      </c>
    </row>
    <row r="20" spans="1:16" ht="15.75" customHeight="1">
      <c r="A20" s="556"/>
      <c r="B20" s="556"/>
      <c r="C20" s="361"/>
      <c r="D20" s="362" t="s">
        <v>32</v>
      </c>
      <c r="E20" s="362" t="s">
        <v>274</v>
      </c>
      <c r="F20" s="45">
        <v>7</v>
      </c>
      <c r="G20" s="187">
        <v>22038</v>
      </c>
      <c r="H20" s="51">
        <v>19849</v>
      </c>
      <c r="I20" s="51">
        <v>19849</v>
      </c>
      <c r="J20" s="51">
        <v>20788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51">
        <v>23395</v>
      </c>
      <c r="O20" s="147">
        <f t="shared" si="2"/>
        <v>112.5408889744083</v>
      </c>
      <c r="P20" s="67">
        <f t="shared" si="3"/>
        <v>94.32797894545784</v>
      </c>
    </row>
    <row r="21" spans="1:16" ht="15.75" customHeight="1">
      <c r="A21" s="556"/>
      <c r="B21" s="556"/>
      <c r="C21" s="361" t="s">
        <v>251</v>
      </c>
      <c r="D21" s="573" t="s">
        <v>275</v>
      </c>
      <c r="E21" s="574"/>
      <c r="F21" s="45">
        <v>8</v>
      </c>
      <c r="G21" s="51"/>
      <c r="H21" s="51"/>
      <c r="I21" s="51"/>
      <c r="J21" s="47"/>
      <c r="K21" s="47"/>
      <c r="L21" s="47"/>
      <c r="M21" s="47"/>
      <c r="N21" s="51"/>
      <c r="O21" s="147"/>
      <c r="P21" s="67"/>
    </row>
    <row r="22" spans="1:16" ht="43.5" customHeight="1">
      <c r="A22" s="556"/>
      <c r="B22" s="556"/>
      <c r="C22" s="361" t="s">
        <v>253</v>
      </c>
      <c r="D22" s="573" t="s">
        <v>150</v>
      </c>
      <c r="E22" s="574"/>
      <c r="F22" s="45">
        <v>9</v>
      </c>
      <c r="G22" s="51"/>
      <c r="H22" s="51"/>
      <c r="I22" s="51"/>
      <c r="J22" s="47"/>
      <c r="K22" s="47"/>
      <c r="L22" s="47"/>
      <c r="M22" s="47"/>
      <c r="N22" s="51"/>
      <c r="O22" s="147"/>
      <c r="P22" s="67"/>
    </row>
    <row r="23" spans="1:16" ht="27.75" customHeight="1">
      <c r="A23" s="556"/>
      <c r="B23" s="556"/>
      <c r="C23" s="555"/>
      <c r="D23" s="81" t="s">
        <v>276</v>
      </c>
      <c r="E23" s="365" t="s">
        <v>134</v>
      </c>
      <c r="F23" s="45">
        <v>10</v>
      </c>
      <c r="G23" s="51"/>
      <c r="H23" s="51"/>
      <c r="I23" s="51"/>
      <c r="J23" s="47"/>
      <c r="K23" s="47"/>
      <c r="L23" s="47"/>
      <c r="M23" s="47"/>
      <c r="N23" s="51"/>
      <c r="O23" s="147"/>
      <c r="P23" s="67"/>
    </row>
    <row r="24" spans="1:16" ht="27.75" customHeight="1">
      <c r="A24" s="556"/>
      <c r="B24" s="556"/>
      <c r="C24" s="557"/>
      <c r="D24" s="81" t="s">
        <v>277</v>
      </c>
      <c r="E24" s="365" t="s">
        <v>278</v>
      </c>
      <c r="F24" s="45">
        <v>11</v>
      </c>
      <c r="G24" s="51"/>
      <c r="H24" s="51"/>
      <c r="I24" s="51"/>
      <c r="J24" s="47"/>
      <c r="K24" s="47"/>
      <c r="L24" s="47"/>
      <c r="M24" s="47"/>
      <c r="N24" s="51"/>
      <c r="O24" s="147"/>
      <c r="P24" s="67"/>
    </row>
    <row r="25" spans="1:16" ht="18.75" customHeight="1">
      <c r="A25" s="556"/>
      <c r="B25" s="556"/>
      <c r="C25" s="361" t="s">
        <v>255</v>
      </c>
      <c r="D25" s="573" t="s">
        <v>151</v>
      </c>
      <c r="E25" s="574"/>
      <c r="F25" s="45">
        <v>12</v>
      </c>
      <c r="G25" s="67">
        <v>132</v>
      </c>
      <c r="H25" s="51"/>
      <c r="I25" s="51"/>
      <c r="J25" s="51"/>
      <c r="K25" s="51"/>
      <c r="L25" s="51"/>
      <c r="M25" s="51"/>
      <c r="N25" s="51"/>
      <c r="O25" s="147"/>
      <c r="P25" s="67"/>
    </row>
    <row r="26" spans="1:16" ht="27.75" customHeight="1">
      <c r="A26" s="556"/>
      <c r="B26" s="557"/>
      <c r="C26" s="361" t="s">
        <v>257</v>
      </c>
      <c r="D26" s="573" t="s">
        <v>279</v>
      </c>
      <c r="E26" s="574"/>
      <c r="F26" s="45">
        <v>13</v>
      </c>
      <c r="G26" s="67">
        <v>64</v>
      </c>
      <c r="H26" s="51"/>
      <c r="I26" s="51"/>
      <c r="J26" s="51"/>
      <c r="K26" s="51"/>
      <c r="L26" s="51"/>
      <c r="M26" s="51"/>
      <c r="N26" s="51"/>
      <c r="O26" s="147"/>
      <c r="P26" s="67"/>
    </row>
    <row r="27" spans="1:16" ht="39" customHeight="1">
      <c r="A27" s="556"/>
      <c r="B27" s="361"/>
      <c r="C27" s="361" t="s">
        <v>280</v>
      </c>
      <c r="D27" s="573" t="s">
        <v>152</v>
      </c>
      <c r="E27" s="574"/>
      <c r="F27" s="45">
        <v>14</v>
      </c>
      <c r="G27" s="67">
        <f aca="true" t="shared" si="5" ref="G27:N27">G28+G29+G32+G33+G34</f>
        <v>23454</v>
      </c>
      <c r="H27" s="51">
        <f t="shared" si="5"/>
        <v>17650</v>
      </c>
      <c r="I27" s="51">
        <f t="shared" si="5"/>
        <v>17650</v>
      </c>
      <c r="J27" s="51">
        <f t="shared" si="5"/>
        <v>21720</v>
      </c>
      <c r="K27" s="51" t="e">
        <f t="shared" si="5"/>
        <v>#REF!</v>
      </c>
      <c r="L27" s="51" t="e">
        <f t="shared" si="5"/>
        <v>#REF!</v>
      </c>
      <c r="M27" s="51" t="e">
        <f t="shared" si="5"/>
        <v>#REF!</v>
      </c>
      <c r="N27" s="51">
        <f t="shared" si="5"/>
        <v>21186</v>
      </c>
      <c r="O27" s="147">
        <f t="shared" si="2"/>
        <v>97.54143646408839</v>
      </c>
      <c r="P27" s="67">
        <f t="shared" si="3"/>
        <v>92.60680480941417</v>
      </c>
    </row>
    <row r="28" spans="1:16" ht="18" customHeight="1">
      <c r="A28" s="556"/>
      <c r="B28" s="361"/>
      <c r="C28" s="361"/>
      <c r="D28" s="362" t="s">
        <v>281</v>
      </c>
      <c r="E28" s="362" t="s">
        <v>283</v>
      </c>
      <c r="F28" s="45">
        <v>15</v>
      </c>
      <c r="G28" s="67">
        <v>7511</v>
      </c>
      <c r="H28" s="51">
        <v>2900</v>
      </c>
      <c r="I28" s="51">
        <v>2900</v>
      </c>
      <c r="J28" s="51">
        <v>6000</v>
      </c>
      <c r="K28" s="51" t="e">
        <f>#REF!</f>
        <v>#REF!</v>
      </c>
      <c r="L28" s="51" t="e">
        <f>#REF!</f>
        <v>#REF!</v>
      </c>
      <c r="M28" s="51" t="e">
        <f>#REF!</f>
        <v>#REF!</v>
      </c>
      <c r="N28" s="51">
        <v>4972</v>
      </c>
      <c r="O28" s="147">
        <f t="shared" si="2"/>
        <v>82.86666666666666</v>
      </c>
      <c r="P28" s="67">
        <f t="shared" si="3"/>
        <v>79.88283850352816</v>
      </c>
    </row>
    <row r="29" spans="1:17" ht="28.5" customHeight="1">
      <c r="A29" s="556"/>
      <c r="B29" s="361"/>
      <c r="C29" s="361"/>
      <c r="D29" s="362" t="s">
        <v>33</v>
      </c>
      <c r="E29" s="362" t="s">
        <v>155</v>
      </c>
      <c r="F29" s="45">
        <v>16</v>
      </c>
      <c r="G29" s="67">
        <f>SUM(G30:G31)</f>
        <v>2</v>
      </c>
      <c r="H29" s="51"/>
      <c r="I29" s="51"/>
      <c r="J29" s="51"/>
      <c r="K29" s="51"/>
      <c r="L29" s="51"/>
      <c r="M29" s="51"/>
      <c r="N29" s="51"/>
      <c r="O29" s="147"/>
      <c r="P29" s="67"/>
      <c r="Q29" s="350"/>
    </row>
    <row r="30" spans="1:16" ht="14.25" customHeight="1">
      <c r="A30" s="556"/>
      <c r="B30" s="361"/>
      <c r="C30" s="361"/>
      <c r="D30" s="362"/>
      <c r="E30" s="362" t="s">
        <v>153</v>
      </c>
      <c r="F30" s="45">
        <v>17</v>
      </c>
      <c r="G30" s="67">
        <v>2</v>
      </c>
      <c r="H30" s="51"/>
      <c r="I30" s="51"/>
      <c r="J30" s="51"/>
      <c r="K30" s="51"/>
      <c r="L30" s="51"/>
      <c r="M30" s="51"/>
      <c r="N30" s="51"/>
      <c r="O30" s="147"/>
      <c r="P30" s="67"/>
    </row>
    <row r="31" spans="1:16" ht="14.25" customHeight="1">
      <c r="A31" s="556"/>
      <c r="B31" s="361"/>
      <c r="C31" s="361"/>
      <c r="D31" s="362"/>
      <c r="E31" s="362" t="s">
        <v>64</v>
      </c>
      <c r="F31" s="45">
        <v>18</v>
      </c>
      <c r="G31" s="67">
        <v>0</v>
      </c>
      <c r="H31" s="51"/>
      <c r="I31" s="51"/>
      <c r="J31" s="51"/>
      <c r="K31" s="51"/>
      <c r="L31" s="51"/>
      <c r="M31" s="51"/>
      <c r="N31" s="51"/>
      <c r="O31" s="147"/>
      <c r="P31" s="67"/>
    </row>
    <row r="32" spans="1:16" ht="14.25" customHeight="1">
      <c r="A32" s="556"/>
      <c r="B32" s="361"/>
      <c r="C32" s="361"/>
      <c r="D32" s="362" t="s">
        <v>34</v>
      </c>
      <c r="E32" s="362" t="s">
        <v>284</v>
      </c>
      <c r="F32" s="45">
        <v>19</v>
      </c>
      <c r="G32" s="67">
        <v>14057</v>
      </c>
      <c r="H32" s="51">
        <v>14600</v>
      </c>
      <c r="I32" s="51">
        <v>14600</v>
      </c>
      <c r="J32" s="51">
        <v>14100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51">
        <v>15714</v>
      </c>
      <c r="O32" s="147">
        <f t="shared" si="2"/>
        <v>111.4468085106383</v>
      </c>
      <c r="P32" s="67">
        <f t="shared" si="3"/>
        <v>100.30589741765668</v>
      </c>
    </row>
    <row r="33" spans="1:16" ht="16.5" customHeight="1">
      <c r="A33" s="556"/>
      <c r="B33" s="361"/>
      <c r="C33" s="361"/>
      <c r="D33" s="362" t="s">
        <v>35</v>
      </c>
      <c r="E33" s="362" t="s">
        <v>285</v>
      </c>
      <c r="F33" s="45">
        <v>20</v>
      </c>
      <c r="G33" s="67"/>
      <c r="H33" s="51"/>
      <c r="I33" s="51"/>
      <c r="J33" s="51"/>
      <c r="K33" s="51"/>
      <c r="L33" s="51"/>
      <c r="M33" s="51"/>
      <c r="N33" s="51"/>
      <c r="O33" s="147"/>
      <c r="P33" s="67"/>
    </row>
    <row r="34" spans="1:16" ht="16.5" customHeight="1">
      <c r="A34" s="556"/>
      <c r="B34" s="361"/>
      <c r="C34" s="361"/>
      <c r="D34" s="362" t="s">
        <v>36</v>
      </c>
      <c r="E34" s="362" t="s">
        <v>274</v>
      </c>
      <c r="F34" s="45">
        <v>21</v>
      </c>
      <c r="G34" s="67">
        <v>1884</v>
      </c>
      <c r="H34" s="51">
        <v>150</v>
      </c>
      <c r="I34" s="51">
        <v>150</v>
      </c>
      <c r="J34" s="51">
        <v>1620</v>
      </c>
      <c r="K34" s="51" t="e">
        <f>#REF!</f>
        <v>#REF!</v>
      </c>
      <c r="L34" s="51" t="e">
        <f>#REF!</f>
        <v>#REF!</v>
      </c>
      <c r="M34" s="51" t="e">
        <f>#REF!</f>
        <v>#REF!</v>
      </c>
      <c r="N34" s="51">
        <v>500</v>
      </c>
      <c r="O34" s="147">
        <f t="shared" si="2"/>
        <v>30.864197530864196</v>
      </c>
      <c r="P34" s="67">
        <f t="shared" si="3"/>
        <v>85.98726114649682</v>
      </c>
    </row>
    <row r="35" spans="1:16" ht="42" customHeight="1">
      <c r="A35" s="556"/>
      <c r="B35" s="361">
        <v>2</v>
      </c>
      <c r="C35" s="361"/>
      <c r="D35" s="573" t="s">
        <v>154</v>
      </c>
      <c r="E35" s="574"/>
      <c r="F35" s="45">
        <v>22</v>
      </c>
      <c r="G35" s="51">
        <f aca="true" t="shared" si="6" ref="G35:N35">SUM(G36:G40)</f>
        <v>16364</v>
      </c>
      <c r="H35" s="51">
        <f>SUM(H36:H40)</f>
        <v>10100</v>
      </c>
      <c r="I35" s="51">
        <f>SUM(I36:I40)</f>
        <v>10100</v>
      </c>
      <c r="J35" s="51">
        <f>SUM(J36:J40)</f>
        <v>12912</v>
      </c>
      <c r="K35" s="51" t="e">
        <f t="shared" si="6"/>
        <v>#REF!</v>
      </c>
      <c r="L35" s="51" t="e">
        <f t="shared" si="6"/>
        <v>#REF!</v>
      </c>
      <c r="M35" s="51" t="e">
        <f t="shared" si="6"/>
        <v>#REF!</v>
      </c>
      <c r="N35" s="51">
        <f t="shared" si="6"/>
        <v>13054</v>
      </c>
      <c r="O35" s="147">
        <f t="shared" si="2"/>
        <v>101.0997521685254</v>
      </c>
      <c r="P35" s="67">
        <f t="shared" si="3"/>
        <v>78.90491322415058</v>
      </c>
    </row>
    <row r="36" spans="1:16" ht="15.75" customHeight="1">
      <c r="A36" s="556"/>
      <c r="B36" s="555"/>
      <c r="C36" s="361" t="s">
        <v>245</v>
      </c>
      <c r="D36" s="575" t="s">
        <v>286</v>
      </c>
      <c r="E36" s="576"/>
      <c r="F36" s="45">
        <v>23</v>
      </c>
      <c r="G36" s="51"/>
      <c r="H36" s="51"/>
      <c r="I36" s="51"/>
      <c r="J36" s="51"/>
      <c r="K36" s="51"/>
      <c r="L36" s="51"/>
      <c r="M36" s="51"/>
      <c r="N36" s="51"/>
      <c r="O36" s="147"/>
      <c r="P36" s="67"/>
    </row>
    <row r="37" spans="1:16" ht="20.25" customHeight="1">
      <c r="A37" s="556"/>
      <c r="B37" s="556"/>
      <c r="C37" s="361" t="s">
        <v>251</v>
      </c>
      <c r="D37" s="575" t="s">
        <v>287</v>
      </c>
      <c r="E37" s="576"/>
      <c r="F37" s="45">
        <v>24</v>
      </c>
      <c r="G37" s="51"/>
      <c r="H37" s="51"/>
      <c r="I37" s="51"/>
      <c r="J37" s="51"/>
      <c r="K37" s="51"/>
      <c r="L37" s="51"/>
      <c r="M37" s="51"/>
      <c r="N37" s="51"/>
      <c r="O37" s="147"/>
      <c r="P37" s="67"/>
    </row>
    <row r="38" spans="1:16" ht="19.5" customHeight="1">
      <c r="A38" s="556"/>
      <c r="B38" s="556"/>
      <c r="C38" s="361" t="s">
        <v>253</v>
      </c>
      <c r="D38" s="575" t="s">
        <v>288</v>
      </c>
      <c r="E38" s="576"/>
      <c r="F38" s="45">
        <v>25</v>
      </c>
      <c r="G38" s="51">
        <v>14690</v>
      </c>
      <c r="H38" s="51">
        <v>8600</v>
      </c>
      <c r="I38" s="51">
        <v>8600</v>
      </c>
      <c r="J38" s="51">
        <v>11000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>
        <v>11100</v>
      </c>
      <c r="O38" s="147">
        <f t="shared" si="2"/>
        <v>100.9090909090909</v>
      </c>
      <c r="P38" s="67">
        <f t="shared" si="3"/>
        <v>74.88087134104833</v>
      </c>
    </row>
    <row r="39" spans="1:16" ht="16.5" customHeight="1">
      <c r="A39" s="556"/>
      <c r="B39" s="556"/>
      <c r="C39" s="361" t="s">
        <v>255</v>
      </c>
      <c r="D39" s="575" t="s">
        <v>289</v>
      </c>
      <c r="E39" s="576"/>
      <c r="F39" s="45">
        <v>26</v>
      </c>
      <c r="G39" s="51">
        <v>1631</v>
      </c>
      <c r="H39" s="51">
        <v>1460</v>
      </c>
      <c r="I39" s="51">
        <v>1460</v>
      </c>
      <c r="J39" s="51">
        <v>1762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51">
        <v>1901</v>
      </c>
      <c r="O39" s="147">
        <f t="shared" si="2"/>
        <v>107.88876276958001</v>
      </c>
      <c r="P39" s="67">
        <f t="shared" si="3"/>
        <v>108.03188228080931</v>
      </c>
    </row>
    <row r="40" spans="1:16" ht="17.25" customHeight="1">
      <c r="A40" s="556"/>
      <c r="B40" s="557"/>
      <c r="C40" s="361" t="s">
        <v>257</v>
      </c>
      <c r="D40" s="575" t="s">
        <v>290</v>
      </c>
      <c r="E40" s="576"/>
      <c r="F40" s="45">
        <v>27</v>
      </c>
      <c r="G40" s="51">
        <v>43</v>
      </c>
      <c r="H40" s="51">
        <v>40</v>
      </c>
      <c r="I40" s="51">
        <v>40</v>
      </c>
      <c r="J40" s="51">
        <v>150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>
        <v>53</v>
      </c>
      <c r="O40" s="147">
        <f t="shared" si="2"/>
        <v>35.333333333333336</v>
      </c>
      <c r="P40" s="67">
        <f t="shared" si="3"/>
        <v>348.83720930232556</v>
      </c>
    </row>
    <row r="41" spans="1:16" ht="17.25" customHeight="1">
      <c r="A41" s="557"/>
      <c r="B41" s="361">
        <v>3</v>
      </c>
      <c r="C41" s="361"/>
      <c r="D41" s="575" t="s">
        <v>210</v>
      </c>
      <c r="E41" s="576"/>
      <c r="F41" s="45">
        <v>28</v>
      </c>
      <c r="G41" s="51"/>
      <c r="H41" s="51"/>
      <c r="I41" s="51"/>
      <c r="J41" s="47"/>
      <c r="K41" s="47"/>
      <c r="L41" s="47"/>
      <c r="M41" s="47"/>
      <c r="N41" s="51"/>
      <c r="O41" s="147"/>
      <c r="P41" s="67"/>
    </row>
    <row r="42" spans="1:16" ht="24" customHeight="1">
      <c r="A42" s="363" t="s">
        <v>213</v>
      </c>
      <c r="B42" s="577" t="s">
        <v>195</v>
      </c>
      <c r="C42" s="578"/>
      <c r="D42" s="578"/>
      <c r="E42" s="579"/>
      <c r="F42" s="45">
        <v>29</v>
      </c>
      <c r="G42" s="50">
        <f aca="true" t="shared" si="7" ref="G42:N42">SUM(G43+G150+G158)</f>
        <v>205444</v>
      </c>
      <c r="H42" s="50">
        <f t="shared" si="7"/>
        <v>264598</v>
      </c>
      <c r="I42" s="50">
        <f t="shared" si="7"/>
        <v>264598</v>
      </c>
      <c r="J42" s="50">
        <f t="shared" si="7"/>
        <v>263764</v>
      </c>
      <c r="K42" s="50" t="e">
        <f t="shared" si="7"/>
        <v>#REF!</v>
      </c>
      <c r="L42" s="50" t="e">
        <f t="shared" si="7"/>
        <v>#REF!</v>
      </c>
      <c r="M42" s="50" t="e">
        <f t="shared" si="7"/>
        <v>#REF!</v>
      </c>
      <c r="N42" s="50">
        <f t="shared" si="7"/>
        <v>264531</v>
      </c>
      <c r="O42" s="146">
        <f t="shared" si="2"/>
        <v>100.29079025189185</v>
      </c>
      <c r="P42" s="157">
        <f t="shared" si="3"/>
        <v>128.38729775510603</v>
      </c>
    </row>
    <row r="43" spans="1:16" ht="32.25" customHeight="1">
      <c r="A43" s="537"/>
      <c r="B43" s="363">
        <v>1</v>
      </c>
      <c r="C43" s="580" t="s">
        <v>158</v>
      </c>
      <c r="D43" s="581"/>
      <c r="E43" s="582"/>
      <c r="F43" s="45">
        <v>30</v>
      </c>
      <c r="G43" s="51">
        <f aca="true" t="shared" si="8" ref="G43:N43">G44+G92+G99+G133</f>
        <v>195193</v>
      </c>
      <c r="H43" s="51">
        <f t="shared" si="8"/>
        <v>248977</v>
      </c>
      <c r="I43" s="51">
        <f t="shared" si="8"/>
        <v>248977</v>
      </c>
      <c r="J43" s="51">
        <f t="shared" si="8"/>
        <v>248200</v>
      </c>
      <c r="K43" s="51" t="e">
        <f t="shared" si="8"/>
        <v>#REF!</v>
      </c>
      <c r="L43" s="51" t="e">
        <f t="shared" si="8"/>
        <v>#REF!</v>
      </c>
      <c r="M43" s="51" t="e">
        <f t="shared" si="8"/>
        <v>#REF!</v>
      </c>
      <c r="N43" s="51">
        <f t="shared" si="8"/>
        <v>251784</v>
      </c>
      <c r="O43" s="147">
        <f t="shared" si="2"/>
        <v>101.4439967767929</v>
      </c>
      <c r="P43" s="67">
        <f t="shared" si="3"/>
        <v>127.15619924894848</v>
      </c>
    </row>
    <row r="44" spans="1:16" ht="27.75" customHeight="1">
      <c r="A44" s="558"/>
      <c r="B44" s="537"/>
      <c r="C44" s="573" t="s">
        <v>159</v>
      </c>
      <c r="D44" s="583"/>
      <c r="E44" s="574"/>
      <c r="F44" s="45">
        <v>31</v>
      </c>
      <c r="G44" s="51">
        <f aca="true" t="shared" si="9" ref="G44:N44">SUM(G45+G53+G59)</f>
        <v>65557</v>
      </c>
      <c r="H44" s="51">
        <f>SUM(H45+H53+H59)</f>
        <v>100045</v>
      </c>
      <c r="I44" s="51">
        <f>SUM(I45+I53+I59)</f>
        <v>100045</v>
      </c>
      <c r="J44" s="51">
        <f>SUM(J45+J53+J59)</f>
        <v>97944</v>
      </c>
      <c r="K44" s="51" t="e">
        <f t="shared" si="9"/>
        <v>#REF!</v>
      </c>
      <c r="L44" s="51" t="e">
        <f t="shared" si="9"/>
        <v>#REF!</v>
      </c>
      <c r="M44" s="51" t="e">
        <f t="shared" si="9"/>
        <v>#REF!</v>
      </c>
      <c r="N44" s="51">
        <f t="shared" si="9"/>
        <v>106356</v>
      </c>
      <c r="O44" s="147">
        <f t="shared" si="2"/>
        <v>108.58858123009068</v>
      </c>
      <c r="P44" s="67">
        <f t="shared" si="3"/>
        <v>149.40280976859833</v>
      </c>
    </row>
    <row r="45" spans="1:16" ht="42.75" customHeight="1">
      <c r="A45" s="558"/>
      <c r="B45" s="558"/>
      <c r="C45" s="361" t="s">
        <v>291</v>
      </c>
      <c r="D45" s="573" t="s">
        <v>156</v>
      </c>
      <c r="E45" s="574"/>
      <c r="F45" s="45">
        <v>32</v>
      </c>
      <c r="G45" s="51">
        <f aca="true" t="shared" si="10" ref="G45:N45">SUM(G46+G47+G50+G51+G52)</f>
        <v>27061</v>
      </c>
      <c r="H45" s="51">
        <f>SUM(H46+H47+H50+H51+H52)</f>
        <v>40091</v>
      </c>
      <c r="I45" s="51">
        <f>SUM(I46+I47+I50+I51+I52)</f>
        <v>40091</v>
      </c>
      <c r="J45" s="51">
        <f>SUM(J46+J47+J50+J51+J52)</f>
        <v>39987</v>
      </c>
      <c r="K45" s="51" t="e">
        <f t="shared" si="10"/>
        <v>#REF!</v>
      </c>
      <c r="L45" s="51" t="e">
        <f t="shared" si="10"/>
        <v>#REF!</v>
      </c>
      <c r="M45" s="51" t="e">
        <f t="shared" si="10"/>
        <v>#REF!</v>
      </c>
      <c r="N45" s="51">
        <f t="shared" si="10"/>
        <v>34477</v>
      </c>
      <c r="O45" s="147">
        <f t="shared" si="2"/>
        <v>86.2205216695426</v>
      </c>
      <c r="P45" s="67">
        <f t="shared" si="3"/>
        <v>147.76615793947008</v>
      </c>
    </row>
    <row r="46" spans="1:17" ht="20.25" customHeight="1">
      <c r="A46" s="558"/>
      <c r="B46" s="558"/>
      <c r="C46" s="361" t="s">
        <v>245</v>
      </c>
      <c r="D46" s="573" t="s">
        <v>292</v>
      </c>
      <c r="E46" s="574"/>
      <c r="F46" s="45">
        <v>33</v>
      </c>
      <c r="G46" s="51">
        <v>2279</v>
      </c>
      <c r="H46" s="51">
        <v>6104</v>
      </c>
      <c r="I46" s="51">
        <v>6104</v>
      </c>
      <c r="J46" s="51">
        <v>6000</v>
      </c>
      <c r="K46" s="290" t="e">
        <f>#REF!</f>
        <v>#REF!</v>
      </c>
      <c r="L46" s="290" t="e">
        <f>#REF!</f>
        <v>#REF!</v>
      </c>
      <c r="M46" s="290" t="e">
        <f>#REF!</f>
        <v>#REF!</v>
      </c>
      <c r="N46" s="290">
        <v>5854</v>
      </c>
      <c r="O46" s="147">
        <f t="shared" si="2"/>
        <v>97.56666666666666</v>
      </c>
      <c r="P46" s="67">
        <f t="shared" si="3"/>
        <v>263.2733655111891</v>
      </c>
      <c r="Q46" s="356">
        <v>-1000</v>
      </c>
    </row>
    <row r="47" spans="1:16" ht="28.5" customHeight="1">
      <c r="A47" s="558"/>
      <c r="B47" s="558"/>
      <c r="C47" s="361" t="s">
        <v>251</v>
      </c>
      <c r="D47" s="573" t="s">
        <v>65</v>
      </c>
      <c r="E47" s="574"/>
      <c r="F47" s="45">
        <v>34</v>
      </c>
      <c r="G47" s="51">
        <v>3338</v>
      </c>
      <c r="H47" s="51">
        <v>6877</v>
      </c>
      <c r="I47" s="51">
        <v>6877</v>
      </c>
      <c r="J47" s="51">
        <v>6877</v>
      </c>
      <c r="K47" s="51" t="e">
        <f>#REF!</f>
        <v>#REF!</v>
      </c>
      <c r="L47" s="51" t="e">
        <f>#REF!</f>
        <v>#REF!</v>
      </c>
      <c r="M47" s="51" t="e">
        <f>#REF!</f>
        <v>#REF!</v>
      </c>
      <c r="N47" s="51">
        <v>4634</v>
      </c>
      <c r="O47" s="147">
        <f t="shared" si="2"/>
        <v>67.38403373564054</v>
      </c>
      <c r="P47" s="67">
        <f t="shared" si="3"/>
        <v>206.0215698022768</v>
      </c>
    </row>
    <row r="48" spans="1:16" ht="17.25" customHeight="1">
      <c r="A48" s="558"/>
      <c r="B48" s="558"/>
      <c r="C48" s="361"/>
      <c r="D48" s="362" t="s">
        <v>293</v>
      </c>
      <c r="E48" s="362" t="s">
        <v>294</v>
      </c>
      <c r="F48" s="45">
        <v>35</v>
      </c>
      <c r="G48" s="51">
        <v>719</v>
      </c>
      <c r="H48" s="51">
        <v>2321</v>
      </c>
      <c r="I48" s="51">
        <v>2321</v>
      </c>
      <c r="J48" s="51">
        <v>2321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51">
        <v>1800</v>
      </c>
      <c r="O48" s="147">
        <f t="shared" si="2"/>
        <v>77.55277897457992</v>
      </c>
      <c r="P48" s="67">
        <f t="shared" si="3"/>
        <v>322.80945757997216</v>
      </c>
    </row>
    <row r="49" spans="1:16" ht="18" customHeight="1">
      <c r="A49" s="558"/>
      <c r="B49" s="558"/>
      <c r="C49" s="361"/>
      <c r="D49" s="362" t="s">
        <v>295</v>
      </c>
      <c r="E49" s="362" t="s">
        <v>296</v>
      </c>
      <c r="F49" s="45">
        <v>36</v>
      </c>
      <c r="G49" s="51">
        <v>2368</v>
      </c>
      <c r="H49" s="51">
        <v>4043</v>
      </c>
      <c r="I49" s="51">
        <v>4043</v>
      </c>
      <c r="J49" s="51">
        <v>4043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51">
        <v>2450</v>
      </c>
      <c r="O49" s="147">
        <f t="shared" si="2"/>
        <v>60.59856542171654</v>
      </c>
      <c r="P49" s="67">
        <f t="shared" si="3"/>
        <v>170.7347972972973</v>
      </c>
    </row>
    <row r="50" spans="1:16" ht="31.5" customHeight="1">
      <c r="A50" s="558"/>
      <c r="B50" s="558"/>
      <c r="C50" s="361" t="s">
        <v>253</v>
      </c>
      <c r="D50" s="573" t="s">
        <v>297</v>
      </c>
      <c r="E50" s="574"/>
      <c r="F50" s="45">
        <v>37</v>
      </c>
      <c r="G50" s="51">
        <v>450</v>
      </c>
      <c r="H50" s="51">
        <v>802</v>
      </c>
      <c r="I50" s="51">
        <v>802</v>
      </c>
      <c r="J50" s="51">
        <v>802</v>
      </c>
      <c r="K50" s="51" t="e">
        <f>#REF!</f>
        <v>#REF!</v>
      </c>
      <c r="L50" s="51" t="e">
        <f>#REF!</f>
        <v>#REF!</v>
      </c>
      <c r="M50" s="51" t="e">
        <f>#REF!</f>
        <v>#REF!</v>
      </c>
      <c r="N50" s="51">
        <v>730</v>
      </c>
      <c r="O50" s="147">
        <f t="shared" si="2"/>
        <v>91.02244389027432</v>
      </c>
      <c r="P50" s="67">
        <f t="shared" si="3"/>
        <v>178.22222222222223</v>
      </c>
    </row>
    <row r="51" spans="1:17" ht="18.75" customHeight="1">
      <c r="A51" s="558"/>
      <c r="B51" s="558"/>
      <c r="C51" s="361" t="s">
        <v>255</v>
      </c>
      <c r="D51" s="573" t="s">
        <v>298</v>
      </c>
      <c r="E51" s="574"/>
      <c r="F51" s="45">
        <v>38</v>
      </c>
      <c r="G51" s="51">
        <v>20994</v>
      </c>
      <c r="H51" s="51">
        <v>26308</v>
      </c>
      <c r="I51" s="51">
        <v>26308</v>
      </c>
      <c r="J51" s="51">
        <v>26308</v>
      </c>
      <c r="K51" s="290" t="e">
        <f>#REF!</f>
        <v>#REF!</v>
      </c>
      <c r="L51" s="290" t="e">
        <f>#REF!</f>
        <v>#REF!</v>
      </c>
      <c r="M51" s="290" t="e">
        <f>#REF!</f>
        <v>#REF!</v>
      </c>
      <c r="N51" s="290">
        <v>23259</v>
      </c>
      <c r="O51" s="147">
        <f t="shared" si="2"/>
        <v>88.41036946936292</v>
      </c>
      <c r="P51" s="67">
        <f t="shared" si="3"/>
        <v>125.3119939030199</v>
      </c>
      <c r="Q51" s="356">
        <v>-500</v>
      </c>
    </row>
    <row r="52" spans="1:16" ht="18.75" customHeight="1">
      <c r="A52" s="558"/>
      <c r="B52" s="558"/>
      <c r="C52" s="361" t="s">
        <v>257</v>
      </c>
      <c r="D52" s="573" t="s">
        <v>299</v>
      </c>
      <c r="E52" s="574"/>
      <c r="F52" s="45">
        <v>39</v>
      </c>
      <c r="G52" s="51"/>
      <c r="H52" s="51"/>
      <c r="I52" s="51"/>
      <c r="J52" s="51"/>
      <c r="K52" s="51"/>
      <c r="L52" s="51"/>
      <c r="M52" s="51"/>
      <c r="N52" s="51"/>
      <c r="O52" s="147"/>
      <c r="P52" s="67"/>
    </row>
    <row r="53" spans="1:16" ht="44.25" customHeight="1">
      <c r="A53" s="558"/>
      <c r="B53" s="558"/>
      <c r="C53" s="361" t="s">
        <v>300</v>
      </c>
      <c r="D53" s="575" t="s">
        <v>157</v>
      </c>
      <c r="E53" s="576"/>
      <c r="F53" s="45">
        <v>40</v>
      </c>
      <c r="G53" s="51">
        <f aca="true" t="shared" si="11" ref="G53:N53">SUM(G54+G55+G58)</f>
        <v>11341</v>
      </c>
      <c r="H53" s="51">
        <f>SUM(H54+H55+H58)</f>
        <v>16949</v>
      </c>
      <c r="I53" s="51">
        <f>SUM(I54+I55+I58)</f>
        <v>16949</v>
      </c>
      <c r="J53" s="51">
        <f>SUM(J54+J55+J58)</f>
        <v>16878</v>
      </c>
      <c r="K53" s="51" t="e">
        <f t="shared" si="11"/>
        <v>#REF!</v>
      </c>
      <c r="L53" s="51" t="e">
        <f t="shared" si="11"/>
        <v>#REF!</v>
      </c>
      <c r="M53" s="51" t="e">
        <f t="shared" si="11"/>
        <v>#REF!</v>
      </c>
      <c r="N53" s="51">
        <f t="shared" si="11"/>
        <v>32170</v>
      </c>
      <c r="O53" s="147">
        <f t="shared" si="2"/>
        <v>190.6031520322313</v>
      </c>
      <c r="P53" s="67">
        <f t="shared" si="3"/>
        <v>148.8228551274138</v>
      </c>
    </row>
    <row r="54" spans="1:18" ht="29.25" customHeight="1">
      <c r="A54" s="558"/>
      <c r="B54" s="558"/>
      <c r="C54" s="361" t="s">
        <v>245</v>
      </c>
      <c r="D54" s="575" t="s">
        <v>301</v>
      </c>
      <c r="E54" s="576"/>
      <c r="F54" s="45">
        <v>41</v>
      </c>
      <c r="G54" s="51">
        <v>9325</v>
      </c>
      <c r="H54" s="51">
        <v>13782</v>
      </c>
      <c r="I54" s="51">
        <v>13782</v>
      </c>
      <c r="J54" s="51">
        <v>13782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>
        <v>28906</v>
      </c>
      <c r="O54" s="147">
        <f t="shared" si="2"/>
        <v>209.73733855753883</v>
      </c>
      <c r="P54" s="67">
        <f t="shared" si="3"/>
        <v>147.79624664879356</v>
      </c>
      <c r="Q54" s="129"/>
      <c r="R54" s="129"/>
    </row>
    <row r="55" spans="1:20" ht="30.75" customHeight="1">
      <c r="A55" s="558"/>
      <c r="B55" s="558"/>
      <c r="C55" s="361" t="s">
        <v>302</v>
      </c>
      <c r="D55" s="575" t="s">
        <v>160</v>
      </c>
      <c r="E55" s="576"/>
      <c r="F55" s="45">
        <v>42</v>
      </c>
      <c r="G55" s="51">
        <f aca="true" t="shared" si="12" ref="G55:N55">G56+G57</f>
        <v>145</v>
      </c>
      <c r="H55" s="51">
        <f>H56+H57</f>
        <v>302</v>
      </c>
      <c r="I55" s="51">
        <f>I56+I57</f>
        <v>302</v>
      </c>
      <c r="J55" s="51">
        <f>J56+J57</f>
        <v>231</v>
      </c>
      <c r="K55" s="51" t="e">
        <f t="shared" si="12"/>
        <v>#REF!</v>
      </c>
      <c r="L55" s="51" t="e">
        <f t="shared" si="12"/>
        <v>#REF!</v>
      </c>
      <c r="M55" s="51" t="e">
        <f t="shared" si="12"/>
        <v>#REF!</v>
      </c>
      <c r="N55" s="51">
        <f t="shared" si="12"/>
        <v>293</v>
      </c>
      <c r="O55" s="147">
        <f t="shared" si="2"/>
        <v>126.83982683982684</v>
      </c>
      <c r="P55" s="67">
        <f t="shared" si="3"/>
        <v>159.31034482758622</v>
      </c>
      <c r="Q55" s="628"/>
      <c r="R55" s="561"/>
      <c r="S55" s="561"/>
      <c r="T55" s="561"/>
    </row>
    <row r="56" spans="1:16" ht="29.25" customHeight="1">
      <c r="A56" s="558"/>
      <c r="B56" s="558"/>
      <c r="C56" s="361"/>
      <c r="D56" s="364" t="s">
        <v>293</v>
      </c>
      <c r="E56" s="364" t="s">
        <v>303</v>
      </c>
      <c r="F56" s="45">
        <v>43</v>
      </c>
      <c r="G56" s="51">
        <v>111</v>
      </c>
      <c r="H56" s="51">
        <v>271</v>
      </c>
      <c r="I56" s="51">
        <v>271</v>
      </c>
      <c r="J56" s="51">
        <v>200</v>
      </c>
      <c r="K56" s="51" t="e">
        <f>#REF!</f>
        <v>#REF!</v>
      </c>
      <c r="L56" s="51" t="e">
        <f>#REF!</f>
        <v>#REF!</v>
      </c>
      <c r="M56" s="51" t="e">
        <f>#REF!</f>
        <v>#REF!</v>
      </c>
      <c r="N56" s="51">
        <v>252</v>
      </c>
      <c r="O56" s="147">
        <f t="shared" si="2"/>
        <v>126</v>
      </c>
      <c r="P56" s="67">
        <f t="shared" si="3"/>
        <v>180.18018018018017</v>
      </c>
    </row>
    <row r="57" spans="1:16" ht="29.25" customHeight="1">
      <c r="A57" s="558"/>
      <c r="B57" s="558"/>
      <c r="C57" s="361"/>
      <c r="D57" s="364" t="s">
        <v>295</v>
      </c>
      <c r="E57" s="364" t="s">
        <v>304</v>
      </c>
      <c r="F57" s="45">
        <v>44</v>
      </c>
      <c r="G57" s="51">
        <v>34</v>
      </c>
      <c r="H57" s="51">
        <v>31</v>
      </c>
      <c r="I57" s="51">
        <v>31</v>
      </c>
      <c r="J57" s="51">
        <v>31</v>
      </c>
      <c r="K57" s="51" t="e">
        <f>#REF!</f>
        <v>#REF!</v>
      </c>
      <c r="L57" s="51" t="e">
        <f>#REF!</f>
        <v>#REF!</v>
      </c>
      <c r="M57" s="51" t="e">
        <f>#REF!</f>
        <v>#REF!</v>
      </c>
      <c r="N57" s="51">
        <v>41</v>
      </c>
      <c r="O57" s="147">
        <f t="shared" si="2"/>
        <v>132.25806451612902</v>
      </c>
      <c r="P57" s="67">
        <f t="shared" si="3"/>
        <v>91.17647058823529</v>
      </c>
    </row>
    <row r="58" spans="1:16" ht="24" customHeight="1">
      <c r="A58" s="558"/>
      <c r="B58" s="558"/>
      <c r="C58" s="361" t="s">
        <v>253</v>
      </c>
      <c r="D58" s="575" t="s">
        <v>305</v>
      </c>
      <c r="E58" s="576"/>
      <c r="F58" s="45">
        <v>45</v>
      </c>
      <c r="G58" s="51">
        <v>1871</v>
      </c>
      <c r="H58" s="51">
        <v>2865</v>
      </c>
      <c r="I58" s="51">
        <v>2865</v>
      </c>
      <c r="J58" s="51">
        <v>2865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51">
        <v>2971</v>
      </c>
      <c r="O58" s="147">
        <f t="shared" si="2"/>
        <v>103.6998254799302</v>
      </c>
      <c r="P58" s="67">
        <f t="shared" si="3"/>
        <v>153.12667022982362</v>
      </c>
    </row>
    <row r="59" spans="1:16" ht="66" customHeight="1">
      <c r="A59" s="558"/>
      <c r="B59" s="558"/>
      <c r="C59" s="361" t="s">
        <v>306</v>
      </c>
      <c r="D59" s="575" t="s">
        <v>161</v>
      </c>
      <c r="E59" s="576"/>
      <c r="F59" s="45">
        <v>46</v>
      </c>
      <c r="G59" s="67">
        <f aca="true" t="shared" si="13" ref="G59:N59">G60+G61+G63+G70+G75+G76+G80+G81+G82+G91</f>
        <v>27155</v>
      </c>
      <c r="H59" s="51">
        <f>H60+H61+H63+H70+H75+H76+H80+H81+H82+H91</f>
        <v>43005</v>
      </c>
      <c r="I59" s="51">
        <f>I60+I61+I63+I70+I75+I76+I80+I81+I82+I91</f>
        <v>43005</v>
      </c>
      <c r="J59" s="51">
        <f>J60+J61+J63+J70+J75+J76+J80+J81+J82+J91</f>
        <v>41079</v>
      </c>
      <c r="K59" s="51" t="e">
        <f t="shared" si="13"/>
        <v>#REF!</v>
      </c>
      <c r="L59" s="51" t="e">
        <f t="shared" si="13"/>
        <v>#REF!</v>
      </c>
      <c r="M59" s="51" t="e">
        <f t="shared" si="13"/>
        <v>#REF!</v>
      </c>
      <c r="N59" s="51">
        <f t="shared" si="13"/>
        <v>39709</v>
      </c>
      <c r="O59" s="147">
        <f t="shared" si="2"/>
        <v>96.66496263297549</v>
      </c>
      <c r="P59" s="67">
        <f t="shared" si="3"/>
        <v>151.27600810163875</v>
      </c>
    </row>
    <row r="60" spans="1:16" ht="22.5" customHeight="1">
      <c r="A60" s="558"/>
      <c r="B60" s="558"/>
      <c r="C60" s="361" t="s">
        <v>245</v>
      </c>
      <c r="D60" s="575" t="s">
        <v>307</v>
      </c>
      <c r="E60" s="576"/>
      <c r="F60" s="45">
        <v>47</v>
      </c>
      <c r="G60" s="67"/>
      <c r="H60" s="51"/>
      <c r="I60" s="51"/>
      <c r="J60" s="51"/>
      <c r="K60" s="51"/>
      <c r="L60" s="51"/>
      <c r="M60" s="51"/>
      <c r="N60" s="51"/>
      <c r="O60" s="147"/>
      <c r="P60" s="67"/>
    </row>
    <row r="61" spans="1:17" ht="30" customHeight="1">
      <c r="A61" s="558"/>
      <c r="B61" s="558"/>
      <c r="C61" s="361" t="s">
        <v>251</v>
      </c>
      <c r="D61" s="575" t="s">
        <v>308</v>
      </c>
      <c r="E61" s="576"/>
      <c r="F61" s="45">
        <v>48</v>
      </c>
      <c r="G61" s="67">
        <v>319</v>
      </c>
      <c r="H61" s="51">
        <v>2393</v>
      </c>
      <c r="I61" s="51">
        <v>2393</v>
      </c>
      <c r="J61" s="51">
        <v>2000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51">
        <v>2444</v>
      </c>
      <c r="O61" s="147">
        <f t="shared" si="2"/>
        <v>122.2</v>
      </c>
      <c r="P61" s="67">
        <f t="shared" si="3"/>
        <v>626.9592476489028</v>
      </c>
      <c r="Q61" s="356" t="s">
        <v>397</v>
      </c>
    </row>
    <row r="62" spans="1:16" ht="25.5" customHeight="1">
      <c r="A62" s="558"/>
      <c r="B62" s="558"/>
      <c r="C62" s="361"/>
      <c r="D62" s="83" t="s">
        <v>293</v>
      </c>
      <c r="E62" s="83" t="s">
        <v>309</v>
      </c>
      <c r="F62" s="45">
        <v>49</v>
      </c>
      <c r="G62" s="67">
        <v>165</v>
      </c>
      <c r="H62" s="51">
        <v>888</v>
      </c>
      <c r="I62" s="51">
        <v>888</v>
      </c>
      <c r="J62" s="51">
        <v>800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51">
        <v>900</v>
      </c>
      <c r="O62" s="147">
        <f t="shared" si="2"/>
        <v>112.5</v>
      </c>
      <c r="P62" s="67">
        <f t="shared" si="3"/>
        <v>484.8484848484849</v>
      </c>
    </row>
    <row r="63" spans="1:16" ht="28.5" customHeight="1">
      <c r="A63" s="558"/>
      <c r="B63" s="558"/>
      <c r="C63" s="361" t="s">
        <v>253</v>
      </c>
      <c r="D63" s="575" t="s">
        <v>162</v>
      </c>
      <c r="E63" s="576"/>
      <c r="F63" s="45">
        <v>50</v>
      </c>
      <c r="G63" s="67">
        <f aca="true" t="shared" si="14" ref="G63:N63">G64+G66</f>
        <v>247</v>
      </c>
      <c r="H63" s="51">
        <f>H64+H66</f>
        <v>474</v>
      </c>
      <c r="I63" s="51">
        <f>I64+I66</f>
        <v>474</v>
      </c>
      <c r="J63" s="51">
        <f>J64+J66</f>
        <v>474</v>
      </c>
      <c r="K63" s="51" t="e">
        <f t="shared" si="14"/>
        <v>#REF!</v>
      </c>
      <c r="L63" s="51" t="e">
        <f t="shared" si="14"/>
        <v>#REF!</v>
      </c>
      <c r="M63" s="51" t="e">
        <f t="shared" si="14"/>
        <v>#REF!</v>
      </c>
      <c r="N63" s="51">
        <f t="shared" si="14"/>
        <v>509</v>
      </c>
      <c r="O63" s="147">
        <f t="shared" si="2"/>
        <v>107.38396624472574</v>
      </c>
      <c r="P63" s="67">
        <f t="shared" si="3"/>
        <v>191.90283400809716</v>
      </c>
    </row>
    <row r="64" spans="1:16" ht="20.25" customHeight="1">
      <c r="A64" s="558"/>
      <c r="B64" s="558"/>
      <c r="C64" s="361"/>
      <c r="D64" s="83" t="s">
        <v>310</v>
      </c>
      <c r="E64" s="83" t="s">
        <v>311</v>
      </c>
      <c r="F64" s="45">
        <v>51</v>
      </c>
      <c r="G64" s="67">
        <v>52</v>
      </c>
      <c r="H64" s="51">
        <v>206</v>
      </c>
      <c r="I64" s="51">
        <v>206</v>
      </c>
      <c r="J64" s="51">
        <v>206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51">
        <v>219</v>
      </c>
      <c r="O64" s="147">
        <f t="shared" si="2"/>
        <v>106.31067961165049</v>
      </c>
      <c r="P64" s="67">
        <f t="shared" si="3"/>
        <v>396.1538461538462</v>
      </c>
    </row>
    <row r="65" spans="1:16" ht="39.75" customHeight="1">
      <c r="A65" s="558"/>
      <c r="B65" s="558"/>
      <c r="C65" s="361"/>
      <c r="D65" s="83"/>
      <c r="E65" s="365" t="s">
        <v>163</v>
      </c>
      <c r="F65" s="45">
        <v>52</v>
      </c>
      <c r="G65" s="67"/>
      <c r="H65" s="51"/>
      <c r="I65" s="51"/>
      <c r="J65" s="47"/>
      <c r="K65" s="51"/>
      <c r="L65" s="51"/>
      <c r="M65" s="51"/>
      <c r="N65" s="51"/>
      <c r="O65" s="147"/>
      <c r="P65" s="67"/>
    </row>
    <row r="66" spans="1:16" ht="24" customHeight="1">
      <c r="A66" s="558"/>
      <c r="B66" s="558"/>
      <c r="C66" s="361"/>
      <c r="D66" s="83" t="s">
        <v>312</v>
      </c>
      <c r="E66" s="83" t="s">
        <v>313</v>
      </c>
      <c r="F66" s="45">
        <v>53</v>
      </c>
      <c r="G66" s="67">
        <f>G69</f>
        <v>195</v>
      </c>
      <c r="H66" s="51">
        <f>H67+H68+H69</f>
        <v>268</v>
      </c>
      <c r="I66" s="51">
        <f>I67+I68+I69</f>
        <v>268</v>
      </c>
      <c r="J66" s="51">
        <v>268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51">
        <f>N67+N68+N69</f>
        <v>290</v>
      </c>
      <c r="O66" s="147">
        <f t="shared" si="2"/>
        <v>108.2089552238806</v>
      </c>
      <c r="P66" s="67">
        <f t="shared" si="3"/>
        <v>137.43589743589743</v>
      </c>
    </row>
    <row r="67" spans="1:16" ht="55.5" customHeight="1">
      <c r="A67" s="558"/>
      <c r="B67" s="558"/>
      <c r="C67" s="361"/>
      <c r="D67" s="83"/>
      <c r="E67" s="365" t="s">
        <v>164</v>
      </c>
      <c r="F67" s="45">
        <v>54</v>
      </c>
      <c r="G67" s="67"/>
      <c r="H67" s="51"/>
      <c r="I67" s="51"/>
      <c r="J67" s="51"/>
      <c r="K67" s="51"/>
      <c r="L67" s="51"/>
      <c r="M67" s="51"/>
      <c r="N67" s="51"/>
      <c r="O67" s="147"/>
      <c r="P67" s="67"/>
    </row>
    <row r="68" spans="1:16" ht="67.5" customHeight="1">
      <c r="A68" s="558"/>
      <c r="B68" s="558"/>
      <c r="C68" s="361"/>
      <c r="D68" s="83"/>
      <c r="E68" s="365" t="s">
        <v>165</v>
      </c>
      <c r="F68" s="45">
        <v>55</v>
      </c>
      <c r="G68" s="67"/>
      <c r="H68" s="51"/>
      <c r="I68" s="51"/>
      <c r="J68" s="51"/>
      <c r="K68" s="51"/>
      <c r="L68" s="51"/>
      <c r="M68" s="51"/>
      <c r="N68" s="51"/>
      <c r="O68" s="147"/>
      <c r="P68" s="67"/>
    </row>
    <row r="69" spans="1:16" ht="16.5" customHeight="1">
      <c r="A69" s="558"/>
      <c r="B69" s="558"/>
      <c r="C69" s="361"/>
      <c r="D69" s="83"/>
      <c r="E69" s="365" t="s">
        <v>66</v>
      </c>
      <c r="F69" s="45">
        <v>56</v>
      </c>
      <c r="G69" s="67">
        <v>195</v>
      </c>
      <c r="H69" s="51">
        <v>268</v>
      </c>
      <c r="I69" s="51">
        <v>268</v>
      </c>
      <c r="J69" s="51">
        <v>268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51">
        <v>290</v>
      </c>
      <c r="O69" s="147">
        <f t="shared" si="2"/>
        <v>108.2089552238806</v>
      </c>
      <c r="P69" s="67">
        <f t="shared" si="3"/>
        <v>137.43589743589743</v>
      </c>
    </row>
    <row r="70" spans="1:16" ht="40.5" customHeight="1">
      <c r="A70" s="558"/>
      <c r="B70" s="558"/>
      <c r="C70" s="361" t="s">
        <v>255</v>
      </c>
      <c r="D70" s="637" t="s">
        <v>423</v>
      </c>
      <c r="E70" s="637"/>
      <c r="F70" s="45">
        <v>57</v>
      </c>
      <c r="G70" s="67">
        <v>454</v>
      </c>
      <c r="H70" s="51">
        <f aca="true" t="shared" si="15" ref="H70:N70">H71+H72+H74</f>
        <v>600</v>
      </c>
      <c r="I70" s="51">
        <f t="shared" si="15"/>
        <v>600</v>
      </c>
      <c r="J70" s="51">
        <f t="shared" si="15"/>
        <v>600</v>
      </c>
      <c r="K70" s="51" t="e">
        <f t="shared" si="15"/>
        <v>#REF!</v>
      </c>
      <c r="L70" s="51" t="e">
        <f t="shared" si="15"/>
        <v>#REF!</v>
      </c>
      <c r="M70" s="51" t="e">
        <f t="shared" si="15"/>
        <v>#REF!</v>
      </c>
      <c r="N70" s="51">
        <f t="shared" si="15"/>
        <v>600</v>
      </c>
      <c r="O70" s="147">
        <f t="shared" si="2"/>
        <v>100</v>
      </c>
      <c r="P70" s="67">
        <f t="shared" si="3"/>
        <v>132.15859030837004</v>
      </c>
    </row>
    <row r="71" spans="1:16" ht="37.5" customHeight="1">
      <c r="A71" s="558"/>
      <c r="B71" s="558"/>
      <c r="C71" s="361"/>
      <c r="D71" s="362" t="s">
        <v>37</v>
      </c>
      <c r="E71" s="84" t="s">
        <v>393</v>
      </c>
      <c r="F71" s="45">
        <v>58</v>
      </c>
      <c r="G71" s="67">
        <v>130</v>
      </c>
      <c r="H71" s="51">
        <v>240</v>
      </c>
      <c r="I71" s="51">
        <v>240</v>
      </c>
      <c r="J71" s="51">
        <v>240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51">
        <v>240</v>
      </c>
      <c r="O71" s="147">
        <f t="shared" si="2"/>
        <v>100</v>
      </c>
      <c r="P71" s="67">
        <f t="shared" si="3"/>
        <v>184.6153846153846</v>
      </c>
    </row>
    <row r="72" spans="1:16" ht="38.25" customHeight="1">
      <c r="A72" s="558"/>
      <c r="B72" s="558"/>
      <c r="C72" s="361"/>
      <c r="D72" s="362" t="s">
        <v>38</v>
      </c>
      <c r="E72" s="84" t="s">
        <v>426</v>
      </c>
      <c r="F72" s="45">
        <v>60</v>
      </c>
      <c r="G72" s="67"/>
      <c r="H72" s="51">
        <v>350</v>
      </c>
      <c r="I72" s="51">
        <v>350</v>
      </c>
      <c r="J72" s="51">
        <v>350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51">
        <v>350</v>
      </c>
      <c r="O72" s="147">
        <f t="shared" si="2"/>
        <v>100</v>
      </c>
      <c r="P72" s="67"/>
    </row>
    <row r="73" spans="1:16" ht="24.75" customHeight="1">
      <c r="A73" s="558"/>
      <c r="B73" s="558"/>
      <c r="C73" s="361"/>
      <c r="D73" s="362" t="s">
        <v>39</v>
      </c>
      <c r="E73" s="343" t="s">
        <v>422</v>
      </c>
      <c r="F73" s="45"/>
      <c r="G73" s="67">
        <v>319</v>
      </c>
      <c r="H73" s="51">
        <v>150</v>
      </c>
      <c r="I73" s="51">
        <v>150</v>
      </c>
      <c r="J73" s="51">
        <v>150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51">
        <v>150</v>
      </c>
      <c r="O73" s="147">
        <f t="shared" si="2"/>
        <v>100</v>
      </c>
      <c r="P73" s="67">
        <f t="shared" si="3"/>
        <v>47.02194357366771</v>
      </c>
    </row>
    <row r="74" spans="1:16" ht="36" customHeight="1">
      <c r="A74" s="558"/>
      <c r="B74" s="558"/>
      <c r="C74" s="361"/>
      <c r="D74" s="362" t="s">
        <v>40</v>
      </c>
      <c r="E74" s="84" t="s">
        <v>394</v>
      </c>
      <c r="F74" s="45">
        <v>61</v>
      </c>
      <c r="G74" s="67">
        <v>5</v>
      </c>
      <c r="H74" s="51">
        <v>10</v>
      </c>
      <c r="I74" s="51">
        <v>10</v>
      </c>
      <c r="J74" s="51">
        <v>10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51">
        <v>10</v>
      </c>
      <c r="O74" s="147">
        <f t="shared" si="2"/>
        <v>100</v>
      </c>
      <c r="P74" s="67">
        <f t="shared" si="3"/>
        <v>200</v>
      </c>
    </row>
    <row r="75" spans="1:16" ht="27.75" customHeight="1">
      <c r="A75" s="558"/>
      <c r="B75" s="558"/>
      <c r="C75" s="361" t="s">
        <v>257</v>
      </c>
      <c r="D75" s="573" t="s">
        <v>314</v>
      </c>
      <c r="E75" s="574"/>
      <c r="F75" s="45">
        <v>62</v>
      </c>
      <c r="G75" s="67">
        <v>135</v>
      </c>
      <c r="H75" s="51">
        <v>155</v>
      </c>
      <c r="I75" s="51">
        <v>155</v>
      </c>
      <c r="J75" s="51">
        <v>155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51">
        <v>175</v>
      </c>
      <c r="O75" s="147">
        <f t="shared" si="2"/>
        <v>112.90322580645163</v>
      </c>
      <c r="P75" s="67">
        <f t="shared" si="3"/>
        <v>114.81481481481481</v>
      </c>
    </row>
    <row r="76" spans="1:16" ht="29.25" customHeight="1">
      <c r="A76" s="558"/>
      <c r="B76" s="558"/>
      <c r="C76" s="361" t="s">
        <v>280</v>
      </c>
      <c r="D76" s="573" t="s">
        <v>315</v>
      </c>
      <c r="E76" s="574"/>
      <c r="F76" s="45">
        <v>63</v>
      </c>
      <c r="G76" s="67">
        <v>521</v>
      </c>
      <c r="H76" s="51">
        <v>894</v>
      </c>
      <c r="I76" s="51">
        <v>894</v>
      </c>
      <c r="J76" s="51">
        <v>894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51">
        <v>1326</v>
      </c>
      <c r="O76" s="147">
        <f t="shared" si="2"/>
        <v>148.3221476510067</v>
      </c>
      <c r="P76" s="67">
        <f t="shared" si="3"/>
        <v>171.59309021113245</v>
      </c>
    </row>
    <row r="77" spans="1:16" ht="27" customHeight="1">
      <c r="A77" s="558"/>
      <c r="B77" s="558"/>
      <c r="C77" s="361"/>
      <c r="D77" s="573" t="s">
        <v>166</v>
      </c>
      <c r="E77" s="574"/>
      <c r="F77" s="45">
        <v>64</v>
      </c>
      <c r="G77" s="67">
        <f>SUM(G78:G79)</f>
        <v>162</v>
      </c>
      <c r="H77" s="51">
        <f aca="true" t="shared" si="16" ref="H77:N77">H78+H79</f>
        <v>270</v>
      </c>
      <c r="I77" s="51">
        <f t="shared" si="16"/>
        <v>270</v>
      </c>
      <c r="J77" s="51">
        <f t="shared" si="16"/>
        <v>270</v>
      </c>
      <c r="K77" s="51" t="e">
        <f t="shared" si="16"/>
        <v>#REF!</v>
      </c>
      <c r="L77" s="51" t="e">
        <f t="shared" si="16"/>
        <v>#REF!</v>
      </c>
      <c r="M77" s="51" t="e">
        <f t="shared" si="16"/>
        <v>#REF!</v>
      </c>
      <c r="N77" s="51">
        <f t="shared" si="16"/>
        <v>464</v>
      </c>
      <c r="O77" s="147">
        <f t="shared" si="2"/>
        <v>171.85185185185185</v>
      </c>
      <c r="P77" s="67">
        <f t="shared" si="3"/>
        <v>166.66666666666669</v>
      </c>
    </row>
    <row r="78" spans="1:16" ht="17.25" customHeight="1">
      <c r="A78" s="558"/>
      <c r="B78" s="558"/>
      <c r="C78" s="361"/>
      <c r="D78" s="585" t="s">
        <v>316</v>
      </c>
      <c r="E78" s="586"/>
      <c r="F78" s="45">
        <v>65</v>
      </c>
      <c r="G78" s="67">
        <v>94</v>
      </c>
      <c r="H78" s="51">
        <v>180</v>
      </c>
      <c r="I78" s="51">
        <v>180</v>
      </c>
      <c r="J78" s="51">
        <v>180</v>
      </c>
      <c r="K78" s="51" t="e">
        <f>#REF!</f>
        <v>#REF!</v>
      </c>
      <c r="L78" s="51" t="e">
        <f>#REF!</f>
        <v>#REF!</v>
      </c>
      <c r="M78" s="51" t="e">
        <f>#REF!</f>
        <v>#REF!</v>
      </c>
      <c r="N78" s="51">
        <v>245</v>
      </c>
      <c r="O78" s="147">
        <f t="shared" si="2"/>
        <v>136.11111111111111</v>
      </c>
      <c r="P78" s="67">
        <f t="shared" si="3"/>
        <v>191.48936170212767</v>
      </c>
    </row>
    <row r="79" spans="1:16" ht="18.75" customHeight="1">
      <c r="A79" s="558"/>
      <c r="B79" s="558"/>
      <c r="C79" s="361"/>
      <c r="D79" s="585" t="s">
        <v>317</v>
      </c>
      <c r="E79" s="586"/>
      <c r="F79" s="45">
        <v>66</v>
      </c>
      <c r="G79" s="67">
        <v>68</v>
      </c>
      <c r="H79" s="51">
        <v>90</v>
      </c>
      <c r="I79" s="51">
        <v>90</v>
      </c>
      <c r="J79" s="51">
        <v>90</v>
      </c>
      <c r="K79" s="51" t="e">
        <f>#REF!</f>
        <v>#REF!</v>
      </c>
      <c r="L79" s="51" t="e">
        <f>#REF!</f>
        <v>#REF!</v>
      </c>
      <c r="M79" s="51" t="e">
        <f>#REF!</f>
        <v>#REF!</v>
      </c>
      <c r="N79" s="51">
        <v>219</v>
      </c>
      <c r="O79" s="147">
        <f aca="true" t="shared" si="17" ref="O79:O146">SUM(N79/J79*100)</f>
        <v>243.33333333333331</v>
      </c>
      <c r="P79" s="67">
        <f aca="true" t="shared" si="18" ref="P79:P142">J79/G79*100</f>
        <v>132.35294117647058</v>
      </c>
    </row>
    <row r="80" spans="1:16" ht="29.25" customHeight="1">
      <c r="A80" s="558"/>
      <c r="B80" s="558"/>
      <c r="C80" s="361" t="s">
        <v>282</v>
      </c>
      <c r="D80" s="573" t="s">
        <v>318</v>
      </c>
      <c r="E80" s="574"/>
      <c r="F80" s="45">
        <v>67</v>
      </c>
      <c r="G80" s="67">
        <v>2107</v>
      </c>
      <c r="H80" s="51">
        <v>2426</v>
      </c>
      <c r="I80" s="51">
        <v>2426</v>
      </c>
      <c r="J80" s="51">
        <v>2426</v>
      </c>
      <c r="K80" s="51" t="e">
        <f>#REF!</f>
        <v>#REF!</v>
      </c>
      <c r="L80" s="51" t="e">
        <f>#REF!</f>
        <v>#REF!</v>
      </c>
      <c r="M80" s="51" t="e">
        <f>#REF!</f>
        <v>#REF!</v>
      </c>
      <c r="N80" s="51">
        <v>2526</v>
      </c>
      <c r="O80" s="147">
        <f t="shared" si="17"/>
        <v>104.12201154163232</v>
      </c>
      <c r="P80" s="67">
        <f t="shared" si="18"/>
        <v>115.14000949216896</v>
      </c>
    </row>
    <row r="81" spans="1:16" ht="23.25" customHeight="1">
      <c r="A81" s="558"/>
      <c r="B81" s="558"/>
      <c r="C81" s="361" t="s">
        <v>319</v>
      </c>
      <c r="D81" s="573" t="s">
        <v>320</v>
      </c>
      <c r="E81" s="574"/>
      <c r="F81" s="45">
        <v>68</v>
      </c>
      <c r="G81" s="67">
        <v>38</v>
      </c>
      <c r="H81" s="51">
        <v>56</v>
      </c>
      <c r="I81" s="51">
        <v>56</v>
      </c>
      <c r="J81" s="51">
        <v>56</v>
      </c>
      <c r="K81" s="51" t="e">
        <f>#REF!</f>
        <v>#REF!</v>
      </c>
      <c r="L81" s="51" t="e">
        <f>#REF!</f>
        <v>#REF!</v>
      </c>
      <c r="M81" s="51" t="e">
        <f>#REF!</f>
        <v>#REF!</v>
      </c>
      <c r="N81" s="51">
        <v>58</v>
      </c>
      <c r="O81" s="147">
        <f t="shared" si="17"/>
        <v>103.57142857142858</v>
      </c>
      <c r="P81" s="67">
        <f t="shared" si="18"/>
        <v>147.36842105263156</v>
      </c>
    </row>
    <row r="82" spans="1:16" ht="27.75" customHeight="1">
      <c r="A82" s="558"/>
      <c r="B82" s="558"/>
      <c r="C82" s="361" t="s">
        <v>321</v>
      </c>
      <c r="D82" s="573" t="s">
        <v>83</v>
      </c>
      <c r="E82" s="574"/>
      <c r="F82" s="45">
        <v>69</v>
      </c>
      <c r="G82" s="67">
        <f>G83+G84+G85+G86+G88+G89+G90</f>
        <v>16619</v>
      </c>
      <c r="H82" s="51">
        <f>H83+H84+H85+H86+H88+H89+H90</f>
        <v>24972</v>
      </c>
      <c r="I82" s="51">
        <f>I83+I84+I85+I86+I88+I89+I90</f>
        <v>24972</v>
      </c>
      <c r="J82" s="51">
        <v>23439</v>
      </c>
      <c r="K82" s="51" t="e">
        <f>K83+K84+K85+K86+K88+K89+K90</f>
        <v>#REF!</v>
      </c>
      <c r="L82" s="51" t="e">
        <f>L83+L84+L85+L86+L88+L89+L90</f>
        <v>#REF!</v>
      </c>
      <c r="M82" s="51" t="e">
        <f>M83+M84+M85+M86+M88+M89+M90</f>
        <v>#REF!</v>
      </c>
      <c r="N82" s="51">
        <f>N83+N84+N85+N86+N88+N89+N90</f>
        <v>19186</v>
      </c>
      <c r="O82" s="147">
        <f t="shared" si="17"/>
        <v>81.85502794487819</v>
      </c>
      <c r="P82" s="67">
        <f t="shared" si="18"/>
        <v>141.03736686924603</v>
      </c>
    </row>
    <row r="83" spans="1:16" ht="51" customHeight="1">
      <c r="A83" s="558"/>
      <c r="B83" s="558"/>
      <c r="C83" s="361"/>
      <c r="D83" s="362" t="s">
        <v>322</v>
      </c>
      <c r="E83" s="362" t="s">
        <v>169</v>
      </c>
      <c r="F83" s="45">
        <v>70</v>
      </c>
      <c r="G83" s="67">
        <v>15305</v>
      </c>
      <c r="H83" s="51">
        <v>19986</v>
      </c>
      <c r="I83" s="51">
        <v>19986</v>
      </c>
      <c r="J83" s="51">
        <v>19986</v>
      </c>
      <c r="K83" s="51" t="e">
        <f>#REF!</f>
        <v>#REF!</v>
      </c>
      <c r="L83" s="51" t="e">
        <f>#REF!</f>
        <v>#REF!</v>
      </c>
      <c r="M83" s="51" t="e">
        <f>#REF!</f>
        <v>#REF!</v>
      </c>
      <c r="N83" s="51">
        <v>17293</v>
      </c>
      <c r="O83" s="147">
        <f t="shared" si="17"/>
        <v>86.52556789752826</v>
      </c>
      <c r="P83" s="67">
        <f t="shared" si="18"/>
        <v>130.58477621692256</v>
      </c>
    </row>
    <row r="84" spans="1:16" ht="31.5" customHeight="1">
      <c r="A84" s="558"/>
      <c r="B84" s="558"/>
      <c r="C84" s="361"/>
      <c r="D84" s="362" t="s">
        <v>323</v>
      </c>
      <c r="E84" s="362" t="s">
        <v>41</v>
      </c>
      <c r="F84" s="45">
        <v>71</v>
      </c>
      <c r="G84" s="67">
        <v>705</v>
      </c>
      <c r="H84" s="51">
        <v>2531</v>
      </c>
      <c r="I84" s="51">
        <v>2531</v>
      </c>
      <c r="J84" s="51">
        <v>2531</v>
      </c>
      <c r="K84" s="51" t="e">
        <f>#REF!</f>
        <v>#REF!</v>
      </c>
      <c r="L84" s="51" t="e">
        <f>#REF!</f>
        <v>#REF!</v>
      </c>
      <c r="M84" s="51" t="e">
        <f>#REF!</f>
        <v>#REF!</v>
      </c>
      <c r="N84" s="51">
        <v>837</v>
      </c>
      <c r="O84" s="147">
        <f t="shared" si="17"/>
        <v>33.06993283287238</v>
      </c>
      <c r="P84" s="67">
        <f t="shared" si="18"/>
        <v>359.0070921985816</v>
      </c>
    </row>
    <row r="85" spans="1:16" ht="28.5" customHeight="1">
      <c r="A85" s="558"/>
      <c r="B85" s="558"/>
      <c r="C85" s="361"/>
      <c r="D85" s="362" t="s">
        <v>324</v>
      </c>
      <c r="E85" s="362" t="s">
        <v>325</v>
      </c>
      <c r="F85" s="45">
        <v>72</v>
      </c>
      <c r="G85" s="67">
        <v>316</v>
      </c>
      <c r="H85" s="51">
        <v>402</v>
      </c>
      <c r="I85" s="51">
        <v>402</v>
      </c>
      <c r="J85" s="51">
        <v>400</v>
      </c>
      <c r="K85" s="51" t="e">
        <f>#REF!</f>
        <v>#REF!</v>
      </c>
      <c r="L85" s="51" t="e">
        <f>#REF!</f>
        <v>#REF!</v>
      </c>
      <c r="M85" s="51" t="e">
        <f>#REF!</f>
        <v>#REF!</v>
      </c>
      <c r="N85" s="51">
        <v>600</v>
      </c>
      <c r="O85" s="147">
        <f t="shared" si="17"/>
        <v>150</v>
      </c>
      <c r="P85" s="67">
        <f t="shared" si="18"/>
        <v>126.58227848101266</v>
      </c>
    </row>
    <row r="86" spans="1:16" ht="42.75" customHeight="1">
      <c r="A86" s="558"/>
      <c r="B86" s="558"/>
      <c r="C86" s="361"/>
      <c r="D86" s="362" t="s">
        <v>326</v>
      </c>
      <c r="E86" s="112" t="s">
        <v>377</v>
      </c>
      <c r="F86" s="45">
        <v>73</v>
      </c>
      <c r="G86" s="67">
        <v>278</v>
      </c>
      <c r="H86" s="51">
        <v>2031</v>
      </c>
      <c r="I86" s="51">
        <v>2031</v>
      </c>
      <c r="J86" s="51">
        <v>2000</v>
      </c>
      <c r="K86" s="51" t="e">
        <f>#REF!</f>
        <v>#REF!</v>
      </c>
      <c r="L86" s="51" t="e">
        <f>#REF!</f>
        <v>#REF!</v>
      </c>
      <c r="M86" s="51" t="e">
        <f>#REF!</f>
        <v>#REF!</v>
      </c>
      <c r="N86" s="51">
        <v>334</v>
      </c>
      <c r="O86" s="147">
        <f t="shared" si="17"/>
        <v>16.7</v>
      </c>
      <c r="P86" s="67">
        <f t="shared" si="18"/>
        <v>719.4244604316547</v>
      </c>
    </row>
    <row r="87" spans="1:16" ht="25.5" customHeight="1">
      <c r="A87" s="558"/>
      <c r="B87" s="558"/>
      <c r="C87" s="361"/>
      <c r="D87" s="362"/>
      <c r="E87" s="362" t="s">
        <v>168</v>
      </c>
      <c r="F87" s="45">
        <v>74</v>
      </c>
      <c r="G87" s="67"/>
      <c r="H87" s="51"/>
      <c r="I87" s="51"/>
      <c r="J87" s="47"/>
      <c r="K87" s="51"/>
      <c r="L87" s="51"/>
      <c r="M87" s="51"/>
      <c r="N87" s="51"/>
      <c r="O87" s="147"/>
      <c r="P87" s="67"/>
    </row>
    <row r="88" spans="1:16" ht="25.5" customHeight="1">
      <c r="A88" s="558"/>
      <c r="B88" s="558"/>
      <c r="C88" s="361"/>
      <c r="D88" s="362" t="s">
        <v>327</v>
      </c>
      <c r="E88" s="362" t="s">
        <v>328</v>
      </c>
      <c r="F88" s="45">
        <v>75</v>
      </c>
      <c r="G88" s="67"/>
      <c r="H88" s="51"/>
      <c r="I88" s="51"/>
      <c r="J88" s="47"/>
      <c r="K88" s="51"/>
      <c r="L88" s="51"/>
      <c r="M88" s="51"/>
      <c r="N88" s="51"/>
      <c r="O88" s="147"/>
      <c r="P88" s="67"/>
    </row>
    <row r="89" spans="1:19" ht="51" customHeight="1">
      <c r="A89" s="558"/>
      <c r="B89" s="558"/>
      <c r="C89" s="361"/>
      <c r="D89" s="362" t="s">
        <v>329</v>
      </c>
      <c r="E89" s="362" t="s">
        <v>167</v>
      </c>
      <c r="F89" s="45">
        <v>76</v>
      </c>
      <c r="G89" s="67"/>
      <c r="H89" s="51"/>
      <c r="I89" s="51"/>
      <c r="J89" s="47"/>
      <c r="K89" s="51" t="e">
        <f>#REF!</f>
        <v>#REF!</v>
      </c>
      <c r="L89" s="51" t="e">
        <f>#REF!</f>
        <v>#REF!</v>
      </c>
      <c r="M89" s="51" t="e">
        <f>#REF!</f>
        <v>#REF!</v>
      </c>
      <c r="N89" s="51">
        <v>100</v>
      </c>
      <c r="O89" s="147"/>
      <c r="P89" s="67"/>
      <c r="S89" s="49" t="s">
        <v>392</v>
      </c>
    </row>
    <row r="90" spans="1:16" ht="28.5" customHeight="1">
      <c r="A90" s="558"/>
      <c r="B90" s="558"/>
      <c r="C90" s="361"/>
      <c r="D90" s="362" t="s">
        <v>0</v>
      </c>
      <c r="E90" s="362" t="s">
        <v>1</v>
      </c>
      <c r="F90" s="45">
        <v>77</v>
      </c>
      <c r="G90" s="67">
        <v>15</v>
      </c>
      <c r="H90" s="51">
        <v>22</v>
      </c>
      <c r="I90" s="51">
        <v>22</v>
      </c>
      <c r="J90" s="51">
        <v>22</v>
      </c>
      <c r="K90" s="51" t="e">
        <f>#REF!</f>
        <v>#REF!</v>
      </c>
      <c r="L90" s="51" t="e">
        <f>#REF!</f>
        <v>#REF!</v>
      </c>
      <c r="M90" s="51" t="e">
        <f>#REF!</f>
        <v>#REF!</v>
      </c>
      <c r="N90" s="51">
        <v>22</v>
      </c>
      <c r="O90" s="147">
        <f t="shared" si="17"/>
        <v>100</v>
      </c>
      <c r="P90" s="67">
        <f t="shared" si="18"/>
        <v>146.66666666666666</v>
      </c>
    </row>
    <row r="91" spans="1:16" ht="18" customHeight="1">
      <c r="A91" s="558"/>
      <c r="B91" s="558"/>
      <c r="C91" s="361" t="s">
        <v>2</v>
      </c>
      <c r="D91" s="573" t="s">
        <v>258</v>
      </c>
      <c r="E91" s="574"/>
      <c r="F91" s="45">
        <v>78</v>
      </c>
      <c r="G91" s="67">
        <v>6715</v>
      </c>
      <c r="H91" s="51">
        <v>11035</v>
      </c>
      <c r="I91" s="51">
        <v>11035</v>
      </c>
      <c r="J91" s="51">
        <v>11035</v>
      </c>
      <c r="K91" s="290" t="e">
        <f>#REF!</f>
        <v>#REF!</v>
      </c>
      <c r="L91" s="290" t="e">
        <f>#REF!</f>
        <v>#REF!</v>
      </c>
      <c r="M91" s="290" t="e">
        <f>#REF!</f>
        <v>#REF!</v>
      </c>
      <c r="N91" s="290">
        <v>12885</v>
      </c>
      <c r="O91" s="147">
        <f t="shared" si="17"/>
        <v>116.76483914816494</v>
      </c>
      <c r="P91" s="67">
        <f t="shared" si="18"/>
        <v>164.33358153387937</v>
      </c>
    </row>
    <row r="92" spans="1:16" ht="51" customHeight="1">
      <c r="A92" s="558"/>
      <c r="B92" s="558"/>
      <c r="C92" s="575" t="s">
        <v>170</v>
      </c>
      <c r="D92" s="587"/>
      <c r="E92" s="576"/>
      <c r="F92" s="45">
        <v>79</v>
      </c>
      <c r="G92" s="67">
        <f aca="true" t="shared" si="19" ref="G92:N92">SUM(G93:G98)</f>
        <v>11377</v>
      </c>
      <c r="H92" s="51">
        <f>SUM(H93:H98)</f>
        <v>12049</v>
      </c>
      <c r="I92" s="51">
        <f>SUM(I93:I98)</f>
        <v>12049</v>
      </c>
      <c r="J92" s="51">
        <f>SUM(J93:J98)</f>
        <v>12049</v>
      </c>
      <c r="K92" s="51" t="e">
        <f t="shared" si="19"/>
        <v>#REF!</v>
      </c>
      <c r="L92" s="51" t="e">
        <f t="shared" si="19"/>
        <v>#REF!</v>
      </c>
      <c r="M92" s="51" t="e">
        <f t="shared" si="19"/>
        <v>#REF!</v>
      </c>
      <c r="N92" s="51">
        <f t="shared" si="19"/>
        <v>7906</v>
      </c>
      <c r="O92" s="147">
        <f t="shared" si="17"/>
        <v>65.61540376794754</v>
      </c>
      <c r="P92" s="67">
        <f t="shared" si="18"/>
        <v>105.90665377516042</v>
      </c>
    </row>
    <row r="93" spans="1:16" ht="31.5" customHeight="1">
      <c r="A93" s="558"/>
      <c r="B93" s="558"/>
      <c r="C93" s="81" t="s">
        <v>245</v>
      </c>
      <c r="D93" s="588" t="s">
        <v>3</v>
      </c>
      <c r="E93" s="589"/>
      <c r="F93" s="45">
        <v>80</v>
      </c>
      <c r="G93" s="67"/>
      <c r="H93" s="51"/>
      <c r="I93" s="51"/>
      <c r="J93" s="51"/>
      <c r="K93" s="51"/>
      <c r="L93" s="51"/>
      <c r="M93" s="51"/>
      <c r="N93" s="51"/>
      <c r="O93" s="147"/>
      <c r="P93" s="67"/>
    </row>
    <row r="94" spans="1:16" ht="34.5" customHeight="1">
      <c r="A94" s="558"/>
      <c r="B94" s="558"/>
      <c r="C94" s="81" t="s">
        <v>251</v>
      </c>
      <c r="D94" s="573" t="s">
        <v>4</v>
      </c>
      <c r="E94" s="574"/>
      <c r="F94" s="45">
        <v>81</v>
      </c>
      <c r="G94" s="67">
        <v>4596</v>
      </c>
      <c r="H94" s="51">
        <v>5000</v>
      </c>
      <c r="I94" s="51">
        <v>5000</v>
      </c>
      <c r="J94" s="51">
        <v>5000</v>
      </c>
      <c r="K94" s="51" t="e">
        <f>#REF!</f>
        <v>#REF!</v>
      </c>
      <c r="L94" s="51" t="e">
        <f>#REF!</f>
        <v>#REF!</v>
      </c>
      <c r="M94" s="51" t="e">
        <f>#REF!</f>
        <v>#REF!</v>
      </c>
      <c r="N94" s="51">
        <v>4750</v>
      </c>
      <c r="O94" s="147">
        <f t="shared" si="17"/>
        <v>95</v>
      </c>
      <c r="P94" s="67">
        <f t="shared" si="18"/>
        <v>108.79025239338556</v>
      </c>
    </row>
    <row r="95" spans="1:16" ht="15" customHeight="1">
      <c r="A95" s="558"/>
      <c r="B95" s="558"/>
      <c r="C95" s="361" t="s">
        <v>253</v>
      </c>
      <c r="D95" s="573" t="s">
        <v>5</v>
      </c>
      <c r="E95" s="574"/>
      <c r="F95" s="45">
        <v>82</v>
      </c>
      <c r="G95" s="67"/>
      <c r="H95" s="51"/>
      <c r="I95" s="51"/>
      <c r="J95" s="51"/>
      <c r="K95" s="51"/>
      <c r="L95" s="51"/>
      <c r="M95" s="51"/>
      <c r="N95" s="51"/>
      <c r="O95" s="147"/>
      <c r="P95" s="67"/>
    </row>
    <row r="96" spans="1:16" ht="15" customHeight="1">
      <c r="A96" s="558"/>
      <c r="B96" s="558"/>
      <c r="C96" s="361" t="s">
        <v>255</v>
      </c>
      <c r="D96" s="573" t="s">
        <v>6</v>
      </c>
      <c r="E96" s="574"/>
      <c r="F96" s="45">
        <v>83</v>
      </c>
      <c r="G96" s="67"/>
      <c r="H96" s="51"/>
      <c r="I96" s="51"/>
      <c r="J96" s="51"/>
      <c r="K96" s="51"/>
      <c r="L96" s="51"/>
      <c r="M96" s="51"/>
      <c r="N96" s="51"/>
      <c r="O96" s="147"/>
      <c r="P96" s="67"/>
    </row>
    <row r="97" spans="1:16" ht="15" customHeight="1">
      <c r="A97" s="558"/>
      <c r="B97" s="558"/>
      <c r="C97" s="361" t="s">
        <v>257</v>
      </c>
      <c r="D97" s="573" t="s">
        <v>7</v>
      </c>
      <c r="E97" s="574"/>
      <c r="F97" s="45">
        <v>84</v>
      </c>
      <c r="G97" s="67">
        <v>1</v>
      </c>
      <c r="H97" s="51">
        <v>1</v>
      </c>
      <c r="I97" s="51">
        <v>1</v>
      </c>
      <c r="J97" s="51">
        <v>1</v>
      </c>
      <c r="K97" s="51" t="e">
        <f>#REF!</f>
        <v>#REF!</v>
      </c>
      <c r="L97" s="51" t="e">
        <f>#REF!</f>
        <v>#REF!</v>
      </c>
      <c r="M97" s="51" t="e">
        <f>#REF!</f>
        <v>#REF!</v>
      </c>
      <c r="N97" s="51">
        <v>1</v>
      </c>
      <c r="O97" s="147">
        <f t="shared" si="17"/>
        <v>100</v>
      </c>
      <c r="P97" s="67">
        <f t="shared" si="18"/>
        <v>100</v>
      </c>
    </row>
    <row r="98" spans="1:16" ht="24" customHeight="1">
      <c r="A98" s="558"/>
      <c r="B98" s="558"/>
      <c r="C98" s="361" t="s">
        <v>280</v>
      </c>
      <c r="D98" s="573" t="s">
        <v>443</v>
      </c>
      <c r="E98" s="574"/>
      <c r="F98" s="45">
        <v>85</v>
      </c>
      <c r="G98" s="67">
        <v>6780</v>
      </c>
      <c r="H98" s="51">
        <v>7048</v>
      </c>
      <c r="I98" s="51">
        <v>7048</v>
      </c>
      <c r="J98" s="51">
        <v>7048</v>
      </c>
      <c r="K98" s="51" t="e">
        <f>#REF!</f>
        <v>#REF!</v>
      </c>
      <c r="L98" s="51" t="e">
        <f>#REF!</f>
        <v>#REF!</v>
      </c>
      <c r="M98" s="51" t="e">
        <f>#REF!</f>
        <v>#REF!</v>
      </c>
      <c r="N98" s="51">
        <v>3155</v>
      </c>
      <c r="O98" s="147">
        <f t="shared" si="17"/>
        <v>44.764472190692395</v>
      </c>
      <c r="P98" s="67">
        <f t="shared" si="18"/>
        <v>103.952802359882</v>
      </c>
    </row>
    <row r="99" spans="1:16" ht="33.75" customHeight="1">
      <c r="A99" s="558"/>
      <c r="B99" s="558"/>
      <c r="C99" s="575" t="s">
        <v>173</v>
      </c>
      <c r="D99" s="587"/>
      <c r="E99" s="576"/>
      <c r="F99" s="45">
        <v>86</v>
      </c>
      <c r="G99" s="67">
        <f aca="true" t="shared" si="20" ref="G99:N99">SUM(G101+G105+G113+G117+G126)</f>
        <v>62921</v>
      </c>
      <c r="H99" s="51">
        <f t="shared" si="20"/>
        <v>78877</v>
      </c>
      <c r="I99" s="51">
        <f t="shared" si="20"/>
        <v>78877</v>
      </c>
      <c r="J99" s="51">
        <f t="shared" si="20"/>
        <v>74333</v>
      </c>
      <c r="K99" s="51" t="e">
        <f t="shared" si="20"/>
        <v>#REF!</v>
      </c>
      <c r="L99" s="51" t="e">
        <f t="shared" si="20"/>
        <v>#REF!</v>
      </c>
      <c r="M99" s="51" t="e">
        <f t="shared" si="20"/>
        <v>#REF!</v>
      </c>
      <c r="N99" s="51">
        <f t="shared" si="20"/>
        <v>81304</v>
      </c>
      <c r="O99" s="147">
        <f t="shared" si="17"/>
        <v>109.3780689599505</v>
      </c>
      <c r="P99" s="67">
        <f t="shared" si="18"/>
        <v>118.13702897283895</v>
      </c>
    </row>
    <row r="100" spans="1:16" ht="33.75" customHeight="1">
      <c r="A100" s="558"/>
      <c r="B100" s="558"/>
      <c r="C100" s="361" t="s">
        <v>126</v>
      </c>
      <c r="D100" s="575" t="s">
        <v>175</v>
      </c>
      <c r="E100" s="576"/>
      <c r="F100" s="45">
        <v>87</v>
      </c>
      <c r="G100" s="67">
        <f aca="true" t="shared" si="21" ref="G100:N100">G101+G105</f>
        <v>50983</v>
      </c>
      <c r="H100" s="51">
        <f t="shared" si="21"/>
        <v>59904</v>
      </c>
      <c r="I100" s="51">
        <f t="shared" si="21"/>
        <v>59904</v>
      </c>
      <c r="J100" s="51">
        <f t="shared" si="21"/>
        <v>59649</v>
      </c>
      <c r="K100" s="51" t="e">
        <f t="shared" si="21"/>
        <v>#REF!</v>
      </c>
      <c r="L100" s="51" t="e">
        <f t="shared" si="21"/>
        <v>#REF!</v>
      </c>
      <c r="M100" s="51" t="e">
        <f t="shared" si="21"/>
        <v>#REF!</v>
      </c>
      <c r="N100" s="51">
        <f t="shared" si="21"/>
        <v>65599</v>
      </c>
      <c r="O100" s="147">
        <f t="shared" si="17"/>
        <v>109.975020536807</v>
      </c>
      <c r="P100" s="67">
        <f t="shared" si="18"/>
        <v>116.99782280367965</v>
      </c>
    </row>
    <row r="101" spans="1:17" ht="28.5" customHeight="1">
      <c r="A101" s="558"/>
      <c r="B101" s="558"/>
      <c r="C101" s="81" t="s">
        <v>219</v>
      </c>
      <c r="D101" s="573" t="s">
        <v>174</v>
      </c>
      <c r="E101" s="574"/>
      <c r="F101" s="45">
        <v>88</v>
      </c>
      <c r="G101" s="67">
        <f aca="true" t="shared" si="22" ref="G101:N101">SUM(G102:G104)</f>
        <v>45225</v>
      </c>
      <c r="H101" s="67">
        <f>SUM(H102:H104)</f>
        <v>49460</v>
      </c>
      <c r="I101" s="67">
        <f>SUM(I102:I104)</f>
        <v>49460</v>
      </c>
      <c r="J101" s="67">
        <f>SUM(J102:J104)</f>
        <v>49460</v>
      </c>
      <c r="K101" s="290" t="e">
        <f t="shared" si="22"/>
        <v>#REF!</v>
      </c>
      <c r="L101" s="290" t="e">
        <f t="shared" si="22"/>
        <v>#REF!</v>
      </c>
      <c r="M101" s="290" t="e">
        <f t="shared" si="22"/>
        <v>#REF!</v>
      </c>
      <c r="N101" s="184">
        <f t="shared" si="22"/>
        <v>52922</v>
      </c>
      <c r="O101" s="388">
        <f t="shared" si="17"/>
        <v>106.99959563283461</v>
      </c>
      <c r="P101" s="67">
        <f t="shared" si="18"/>
        <v>109.36428966279712</v>
      </c>
      <c r="Q101" s="356">
        <v>2324</v>
      </c>
    </row>
    <row r="102" spans="1:17" ht="18" customHeight="1">
      <c r="A102" s="558"/>
      <c r="B102" s="558"/>
      <c r="C102" s="555"/>
      <c r="D102" s="573" t="s">
        <v>8</v>
      </c>
      <c r="E102" s="574"/>
      <c r="F102" s="45">
        <v>89</v>
      </c>
      <c r="G102" s="67">
        <v>32051</v>
      </c>
      <c r="H102" s="51">
        <v>33950</v>
      </c>
      <c r="I102" s="51">
        <v>33950</v>
      </c>
      <c r="J102" s="51">
        <v>33950</v>
      </c>
      <c r="K102" s="290" t="e">
        <f>#REF!</f>
        <v>#REF!</v>
      </c>
      <c r="L102" s="290" t="e">
        <f>#REF!</f>
        <v>#REF!</v>
      </c>
      <c r="M102" s="290" t="e">
        <f>#REF!</f>
        <v>#REF!</v>
      </c>
      <c r="N102" s="290">
        <v>38624</v>
      </c>
      <c r="O102" s="147">
        <f t="shared" si="17"/>
        <v>113.76730486008837</v>
      </c>
      <c r="P102" s="67">
        <f t="shared" si="18"/>
        <v>105.92493213940281</v>
      </c>
      <c r="Q102" s="135"/>
    </row>
    <row r="103" spans="1:17" ht="39" customHeight="1">
      <c r="A103" s="558"/>
      <c r="B103" s="558"/>
      <c r="C103" s="556"/>
      <c r="D103" s="573" t="s">
        <v>9</v>
      </c>
      <c r="E103" s="574"/>
      <c r="F103" s="45">
        <v>90</v>
      </c>
      <c r="G103" s="67">
        <v>7375</v>
      </c>
      <c r="H103" s="51">
        <v>8260</v>
      </c>
      <c r="I103" s="51">
        <v>8260</v>
      </c>
      <c r="J103" s="51">
        <v>8260</v>
      </c>
      <c r="K103" s="51" t="e">
        <f>#REF!</f>
        <v>#REF!</v>
      </c>
      <c r="L103" s="51" t="e">
        <f>#REF!</f>
        <v>#REF!</v>
      </c>
      <c r="M103" s="51" t="e">
        <f>#REF!</f>
        <v>#REF!</v>
      </c>
      <c r="N103" s="51">
        <v>9148</v>
      </c>
      <c r="O103" s="147">
        <f t="shared" si="17"/>
        <v>110.75060532687651</v>
      </c>
      <c r="P103" s="67">
        <f t="shared" si="18"/>
        <v>112.00000000000001</v>
      </c>
      <c r="Q103" s="135"/>
    </row>
    <row r="104" spans="1:17" ht="18.75" customHeight="1">
      <c r="A104" s="558"/>
      <c r="B104" s="558"/>
      <c r="C104" s="557"/>
      <c r="D104" s="573" t="s">
        <v>10</v>
      </c>
      <c r="E104" s="574"/>
      <c r="F104" s="45">
        <v>91</v>
      </c>
      <c r="G104" s="67">
        <v>5799</v>
      </c>
      <c r="H104" s="51">
        <v>7250</v>
      </c>
      <c r="I104" s="51">
        <v>7250</v>
      </c>
      <c r="J104" s="51">
        <v>7250</v>
      </c>
      <c r="K104" s="51" t="e">
        <f>#REF!</f>
        <v>#REF!</v>
      </c>
      <c r="L104" s="51" t="e">
        <f>#REF!</f>
        <v>#REF!</v>
      </c>
      <c r="M104" s="51" t="e">
        <f>#REF!</f>
        <v>#REF!</v>
      </c>
      <c r="N104" s="51">
        <v>5150</v>
      </c>
      <c r="O104" s="147">
        <f t="shared" si="17"/>
        <v>71.03448275862068</v>
      </c>
      <c r="P104" s="67">
        <f t="shared" si="18"/>
        <v>125.02155544059322</v>
      </c>
      <c r="Q104" s="135"/>
    </row>
    <row r="105" spans="1:16" ht="30.75" customHeight="1">
      <c r="A105" s="558"/>
      <c r="B105" s="558"/>
      <c r="C105" s="361" t="s">
        <v>221</v>
      </c>
      <c r="D105" s="573" t="s">
        <v>176</v>
      </c>
      <c r="E105" s="574"/>
      <c r="F105" s="45">
        <v>92</v>
      </c>
      <c r="G105" s="67">
        <f aca="true" t="shared" si="23" ref="G105:N105">G106+G109+G110+G111+G112</f>
        <v>5758</v>
      </c>
      <c r="H105" s="51">
        <f>H106+H109+H110+H111+H112</f>
        <v>10444</v>
      </c>
      <c r="I105" s="51">
        <f>I106+I109+I110+I111+I112</f>
        <v>10444</v>
      </c>
      <c r="J105" s="51">
        <f>J106+J109+J110+J111+J112</f>
        <v>10189</v>
      </c>
      <c r="K105" s="51" t="e">
        <f t="shared" si="23"/>
        <v>#REF!</v>
      </c>
      <c r="L105" s="51" t="e">
        <f t="shared" si="23"/>
        <v>#REF!</v>
      </c>
      <c r="M105" s="51" t="e">
        <f t="shared" si="23"/>
        <v>#REF!</v>
      </c>
      <c r="N105" s="51">
        <f t="shared" si="23"/>
        <v>12677</v>
      </c>
      <c r="O105" s="147">
        <f t="shared" si="17"/>
        <v>124.41849052900187</v>
      </c>
      <c r="P105" s="67">
        <f t="shared" si="18"/>
        <v>176.9538034039597</v>
      </c>
    </row>
    <row r="106" spans="1:16" ht="52.5" customHeight="1">
      <c r="A106" s="558"/>
      <c r="B106" s="558"/>
      <c r="C106" s="361"/>
      <c r="D106" s="573" t="s">
        <v>395</v>
      </c>
      <c r="E106" s="574"/>
      <c r="F106" s="45">
        <v>93</v>
      </c>
      <c r="G106" s="67">
        <v>892</v>
      </c>
      <c r="H106" s="51">
        <v>2473</v>
      </c>
      <c r="I106" s="51">
        <v>2473</v>
      </c>
      <c r="J106" s="51">
        <v>2473</v>
      </c>
      <c r="K106" s="51" t="e">
        <f>#REF!</f>
        <v>#REF!</v>
      </c>
      <c r="L106" s="51" t="e">
        <f>#REF!</f>
        <v>#REF!</v>
      </c>
      <c r="M106" s="51" t="e">
        <f>#REF!</f>
        <v>#REF!</v>
      </c>
      <c r="N106" s="51">
        <v>2529</v>
      </c>
      <c r="O106" s="147">
        <f t="shared" si="17"/>
        <v>102.26445612616256</v>
      </c>
      <c r="P106" s="67">
        <f t="shared" si="18"/>
        <v>277.2421524663677</v>
      </c>
    </row>
    <row r="107" spans="1:16" ht="29.25" customHeight="1">
      <c r="A107" s="558"/>
      <c r="B107" s="558"/>
      <c r="C107" s="361"/>
      <c r="D107" s="362"/>
      <c r="E107" s="362" t="s">
        <v>417</v>
      </c>
      <c r="F107" s="45">
        <v>94</v>
      </c>
      <c r="G107" s="67"/>
      <c r="H107" s="51"/>
      <c r="I107" s="51"/>
      <c r="J107" s="51"/>
      <c r="K107" s="51"/>
      <c r="L107" s="51"/>
      <c r="M107" s="51"/>
      <c r="N107" s="51"/>
      <c r="O107" s="147"/>
      <c r="P107" s="67"/>
    </row>
    <row r="108" spans="1:16" ht="45.75" customHeight="1">
      <c r="A108" s="558"/>
      <c r="B108" s="558"/>
      <c r="C108" s="361"/>
      <c r="D108" s="362"/>
      <c r="E108" s="362" t="s">
        <v>418</v>
      </c>
      <c r="F108" s="45">
        <v>95</v>
      </c>
      <c r="G108" s="67"/>
      <c r="H108" s="51"/>
      <c r="I108" s="51"/>
      <c r="J108" s="51"/>
      <c r="K108" s="51"/>
      <c r="L108" s="51"/>
      <c r="M108" s="51"/>
      <c r="N108" s="51"/>
      <c r="O108" s="147"/>
      <c r="P108" s="67"/>
    </row>
    <row r="109" spans="1:16" ht="21.75" customHeight="1">
      <c r="A109" s="558"/>
      <c r="B109" s="558"/>
      <c r="C109" s="363"/>
      <c r="D109" s="573" t="s">
        <v>11</v>
      </c>
      <c r="E109" s="574"/>
      <c r="F109" s="45">
        <v>96</v>
      </c>
      <c r="G109" s="67">
        <v>1427</v>
      </c>
      <c r="H109" s="51">
        <v>1722</v>
      </c>
      <c r="I109" s="51">
        <v>1722</v>
      </c>
      <c r="J109" s="51">
        <v>1722</v>
      </c>
      <c r="K109" s="51" t="e">
        <f>#REF!</f>
        <v>#REF!</v>
      </c>
      <c r="L109" s="51" t="e">
        <f>#REF!</f>
        <v>#REF!</v>
      </c>
      <c r="M109" s="51" t="e">
        <f>#REF!</f>
        <v>#REF!</v>
      </c>
      <c r="N109" s="51">
        <v>2730</v>
      </c>
      <c r="O109" s="147">
        <f t="shared" si="17"/>
        <v>158.53658536585365</v>
      </c>
      <c r="P109" s="67">
        <f t="shared" si="18"/>
        <v>120.67274001401542</v>
      </c>
    </row>
    <row r="110" spans="1:16" ht="19.5" customHeight="1">
      <c r="A110" s="558"/>
      <c r="B110" s="558"/>
      <c r="C110" s="363"/>
      <c r="D110" s="573" t="s">
        <v>12</v>
      </c>
      <c r="E110" s="574"/>
      <c r="F110" s="45">
        <v>97</v>
      </c>
      <c r="G110" s="67">
        <v>0</v>
      </c>
      <c r="H110" s="51">
        <v>1400</v>
      </c>
      <c r="I110" s="51">
        <v>1400</v>
      </c>
      <c r="J110" s="51">
        <v>1400</v>
      </c>
      <c r="K110" s="290" t="e">
        <f>#REF!</f>
        <v>#REF!</v>
      </c>
      <c r="L110" s="290" t="e">
        <f>#REF!</f>
        <v>#REF!</v>
      </c>
      <c r="M110" s="290" t="e">
        <f>#REF!</f>
        <v>#REF!</v>
      </c>
      <c r="N110" s="290">
        <v>2000</v>
      </c>
      <c r="O110" s="197">
        <f>SUM(N110/J110*100)</f>
        <v>142.85714285714286</v>
      </c>
      <c r="P110" s="184"/>
    </row>
    <row r="111" spans="1:16" ht="32.25" customHeight="1">
      <c r="A111" s="558"/>
      <c r="B111" s="558"/>
      <c r="C111" s="363"/>
      <c r="D111" s="573" t="s">
        <v>13</v>
      </c>
      <c r="E111" s="574"/>
      <c r="F111" s="45">
        <v>98</v>
      </c>
      <c r="G111" s="67">
        <v>2289</v>
      </c>
      <c r="H111" s="51">
        <v>2923</v>
      </c>
      <c r="I111" s="51">
        <v>2923</v>
      </c>
      <c r="J111" s="51">
        <v>2668</v>
      </c>
      <c r="K111" s="51" t="e">
        <f>#REF!</f>
        <v>#REF!</v>
      </c>
      <c r="L111" s="51" t="e">
        <f>#REF!</f>
        <v>#REF!</v>
      </c>
      <c r="M111" s="51" t="e">
        <f>#REF!</f>
        <v>#REF!</v>
      </c>
      <c r="N111" s="51">
        <v>3096</v>
      </c>
      <c r="O111" s="147">
        <f t="shared" si="17"/>
        <v>116.04197901049476</v>
      </c>
      <c r="P111" s="67">
        <f t="shared" si="18"/>
        <v>116.55744866754041</v>
      </c>
    </row>
    <row r="112" spans="1:16" ht="20.25" customHeight="1">
      <c r="A112" s="558"/>
      <c r="B112" s="558"/>
      <c r="C112" s="363"/>
      <c r="D112" s="573" t="s">
        <v>14</v>
      </c>
      <c r="E112" s="574"/>
      <c r="F112" s="45">
        <v>99</v>
      </c>
      <c r="G112" s="67">
        <f>431+700+19</f>
        <v>1150</v>
      </c>
      <c r="H112" s="51">
        <v>1926</v>
      </c>
      <c r="I112" s="51">
        <v>1926</v>
      </c>
      <c r="J112" s="51">
        <v>1926</v>
      </c>
      <c r="K112" s="51" t="e">
        <f>#REF!</f>
        <v>#REF!</v>
      </c>
      <c r="L112" s="51" t="e">
        <f>#REF!</f>
        <v>#REF!</v>
      </c>
      <c r="M112" s="51" t="e">
        <f>#REF!</f>
        <v>#REF!</v>
      </c>
      <c r="N112" s="51">
        <v>2322</v>
      </c>
      <c r="O112" s="147">
        <f t="shared" si="17"/>
        <v>120.56074766355141</v>
      </c>
      <c r="P112" s="67">
        <f t="shared" si="18"/>
        <v>167.47826086956522</v>
      </c>
    </row>
    <row r="113" spans="1:16" ht="31.5" customHeight="1">
      <c r="A113" s="558"/>
      <c r="B113" s="558"/>
      <c r="C113" s="363" t="s">
        <v>223</v>
      </c>
      <c r="D113" s="573" t="s">
        <v>67</v>
      </c>
      <c r="E113" s="574"/>
      <c r="F113" s="45">
        <v>100</v>
      </c>
      <c r="G113" s="67">
        <f aca="true" t="shared" si="24" ref="G113:N113">SUM(G114:G116)</f>
        <v>320</v>
      </c>
      <c r="H113" s="51">
        <f>SUM(H114:H116)</f>
        <v>185</v>
      </c>
      <c r="I113" s="51">
        <f>SUM(I114:I116)</f>
        <v>239</v>
      </c>
      <c r="J113" s="51">
        <f>SUM(J114:J116)</f>
        <v>50</v>
      </c>
      <c r="K113" s="51" t="e">
        <f t="shared" si="24"/>
        <v>#REF!</v>
      </c>
      <c r="L113" s="51" t="e">
        <f t="shared" si="24"/>
        <v>#REF!</v>
      </c>
      <c r="M113" s="51" t="e">
        <f t="shared" si="24"/>
        <v>#REF!</v>
      </c>
      <c r="N113" s="51">
        <f t="shared" si="24"/>
        <v>358</v>
      </c>
      <c r="O113" s="147">
        <f t="shared" si="17"/>
        <v>716</v>
      </c>
      <c r="P113" s="67">
        <f t="shared" si="18"/>
        <v>15.625</v>
      </c>
    </row>
    <row r="114" spans="1:16" ht="27" customHeight="1">
      <c r="A114" s="558"/>
      <c r="B114" s="558"/>
      <c r="C114" s="363"/>
      <c r="D114" s="573" t="s">
        <v>15</v>
      </c>
      <c r="E114" s="574"/>
      <c r="F114" s="45">
        <v>101</v>
      </c>
      <c r="G114" s="67"/>
      <c r="H114" s="51"/>
      <c r="I114" s="51">
        <v>54</v>
      </c>
      <c r="J114" s="51"/>
      <c r="K114" s="51" t="e">
        <f>#REF!</f>
        <v>#REF!</v>
      </c>
      <c r="L114" s="51" t="e">
        <f>#REF!</f>
        <v>#REF!</v>
      </c>
      <c r="M114" s="51" t="e">
        <f>#REF!</f>
        <v>#REF!</v>
      </c>
      <c r="N114" s="51">
        <v>80</v>
      </c>
      <c r="O114" s="147"/>
      <c r="P114" s="67"/>
    </row>
    <row r="115" spans="1:16" ht="30" customHeight="1">
      <c r="A115" s="558"/>
      <c r="B115" s="558"/>
      <c r="C115" s="363"/>
      <c r="D115" s="573" t="s">
        <v>16</v>
      </c>
      <c r="E115" s="574"/>
      <c r="F115" s="45">
        <v>102</v>
      </c>
      <c r="G115" s="67">
        <v>182</v>
      </c>
      <c r="H115" s="51">
        <v>5</v>
      </c>
      <c r="I115" s="51">
        <v>5</v>
      </c>
      <c r="J115" s="51">
        <v>5</v>
      </c>
      <c r="K115" s="51" t="e">
        <f>#REF!</f>
        <v>#REF!</v>
      </c>
      <c r="L115" s="51" t="e">
        <f>#REF!</f>
        <v>#REF!</v>
      </c>
      <c r="M115" s="51" t="e">
        <f>#REF!</f>
        <v>#REF!</v>
      </c>
      <c r="N115" s="51">
        <v>98</v>
      </c>
      <c r="O115" s="147"/>
      <c r="P115" s="67">
        <f t="shared" si="18"/>
        <v>2.7472527472527473</v>
      </c>
    </row>
    <row r="116" spans="1:16" ht="45" customHeight="1">
      <c r="A116" s="558"/>
      <c r="B116" s="558"/>
      <c r="C116" s="363"/>
      <c r="D116" s="573" t="s">
        <v>17</v>
      </c>
      <c r="E116" s="574"/>
      <c r="F116" s="45">
        <v>103</v>
      </c>
      <c r="G116" s="67">
        <v>138</v>
      </c>
      <c r="H116" s="51">
        <v>180</v>
      </c>
      <c r="I116" s="51">
        <v>180</v>
      </c>
      <c r="J116" s="51">
        <v>45</v>
      </c>
      <c r="K116" s="51" t="e">
        <f>#REF!</f>
        <v>#REF!</v>
      </c>
      <c r="L116" s="51" t="e">
        <f>#REF!</f>
        <v>#REF!</v>
      </c>
      <c r="M116" s="51" t="e">
        <f>#REF!</f>
        <v>#REF!</v>
      </c>
      <c r="N116" s="51">
        <v>180</v>
      </c>
      <c r="O116" s="147">
        <f t="shared" si="17"/>
        <v>400</v>
      </c>
      <c r="P116" s="67">
        <f t="shared" si="18"/>
        <v>32.608695652173914</v>
      </c>
    </row>
    <row r="117" spans="1:16" ht="67.5" customHeight="1">
      <c r="A117" s="558"/>
      <c r="B117" s="558"/>
      <c r="C117" s="85" t="s">
        <v>226</v>
      </c>
      <c r="D117" s="573" t="s">
        <v>177</v>
      </c>
      <c r="E117" s="574"/>
      <c r="F117" s="45">
        <v>104</v>
      </c>
      <c r="G117" s="67">
        <f>SUM(G118:G125)-G122-G119-G120-G123</f>
        <v>565</v>
      </c>
      <c r="H117" s="51">
        <f aca="true" t="shared" si="25" ref="H117:N117">SUM(H118:H125)-H122-H119-H120</f>
        <v>3881</v>
      </c>
      <c r="I117" s="51">
        <f t="shared" si="25"/>
        <v>3827</v>
      </c>
      <c r="J117" s="51">
        <f t="shared" si="25"/>
        <v>1125</v>
      </c>
      <c r="K117" s="51" t="e">
        <f t="shared" si="25"/>
        <v>#REF!</v>
      </c>
      <c r="L117" s="51" t="e">
        <f t="shared" si="25"/>
        <v>#REF!</v>
      </c>
      <c r="M117" s="51" t="e">
        <f t="shared" si="25"/>
        <v>#REF!</v>
      </c>
      <c r="N117" s="51">
        <f t="shared" si="25"/>
        <v>1705</v>
      </c>
      <c r="O117" s="147">
        <f t="shared" si="17"/>
        <v>151.55555555555554</v>
      </c>
      <c r="P117" s="67">
        <f t="shared" si="18"/>
        <v>199.1150442477876</v>
      </c>
    </row>
    <row r="118" spans="1:16" ht="19.5" customHeight="1">
      <c r="A118" s="558"/>
      <c r="B118" s="558"/>
      <c r="C118" s="537"/>
      <c r="D118" s="573" t="s">
        <v>47</v>
      </c>
      <c r="E118" s="574"/>
      <c r="F118" s="45">
        <v>105</v>
      </c>
      <c r="G118" s="67">
        <f>SUM(G119:G120)</f>
        <v>239</v>
      </c>
      <c r="H118" s="51">
        <f>SUM(H119:H120)</f>
        <v>3175</v>
      </c>
      <c r="I118" s="51">
        <f>SUM(I119:I120)</f>
        <v>3121</v>
      </c>
      <c r="J118" s="51">
        <v>419</v>
      </c>
      <c r="K118" s="51" t="e">
        <f>SUM(K119:K120)</f>
        <v>#REF!</v>
      </c>
      <c r="L118" s="51" t="e">
        <f>SUM(L119:L120)</f>
        <v>#REF!</v>
      </c>
      <c r="M118" s="51" t="e">
        <f>SUM(M119:M120)</f>
        <v>#REF!</v>
      </c>
      <c r="N118" s="51">
        <f>SUM(N119:N120)</f>
        <v>900</v>
      </c>
      <c r="O118" s="149">
        <f t="shared" si="17"/>
        <v>214.79713603818618</v>
      </c>
      <c r="P118" s="67">
        <f t="shared" si="18"/>
        <v>175.31380753138075</v>
      </c>
    </row>
    <row r="119" spans="1:20" ht="19.5" customHeight="1">
      <c r="A119" s="558"/>
      <c r="B119" s="558"/>
      <c r="C119" s="558"/>
      <c r="D119" s="362"/>
      <c r="E119" s="86" t="s">
        <v>127</v>
      </c>
      <c r="F119" s="45">
        <v>106</v>
      </c>
      <c r="G119" s="67">
        <v>239</v>
      </c>
      <c r="H119" s="51">
        <v>640</v>
      </c>
      <c r="I119" s="51">
        <v>586</v>
      </c>
      <c r="J119" s="51">
        <v>419</v>
      </c>
      <c r="K119" s="51" t="e">
        <f>#REF!</f>
        <v>#REF!</v>
      </c>
      <c r="L119" s="51" t="e">
        <f>#REF!</f>
        <v>#REF!</v>
      </c>
      <c r="M119" s="51" t="e">
        <f>#REF!</f>
        <v>#REF!</v>
      </c>
      <c r="N119" s="51">
        <v>900</v>
      </c>
      <c r="O119" s="147">
        <f t="shared" si="17"/>
        <v>214.79713603818618</v>
      </c>
      <c r="P119" s="67">
        <f t="shared" si="18"/>
        <v>175.31380753138075</v>
      </c>
      <c r="Q119" s="635"/>
      <c r="R119" s="590"/>
      <c r="S119" s="590"/>
      <c r="T119" s="590"/>
    </row>
    <row r="120" spans="1:20" ht="15.75" customHeight="1">
      <c r="A120" s="558"/>
      <c r="B120" s="558"/>
      <c r="C120" s="558"/>
      <c r="D120" s="362"/>
      <c r="E120" s="86" t="s">
        <v>128</v>
      </c>
      <c r="F120" s="45">
        <v>107</v>
      </c>
      <c r="G120" s="67">
        <v>0</v>
      </c>
      <c r="H120" s="51">
        <v>2535</v>
      </c>
      <c r="I120" s="51">
        <v>2535</v>
      </c>
      <c r="J120" s="51"/>
      <c r="K120" s="51"/>
      <c r="L120" s="51"/>
      <c r="M120" s="51"/>
      <c r="N120" s="51"/>
      <c r="O120" s="147"/>
      <c r="P120" s="67"/>
      <c r="Q120" s="635"/>
      <c r="R120" s="590"/>
      <c r="S120" s="590"/>
      <c r="T120" s="590"/>
    </row>
    <row r="121" spans="1:20" ht="30" customHeight="1">
      <c r="A121" s="558"/>
      <c r="B121" s="558"/>
      <c r="C121" s="558"/>
      <c r="D121" s="573" t="s">
        <v>178</v>
      </c>
      <c r="E121" s="574"/>
      <c r="F121" s="45">
        <v>108</v>
      </c>
      <c r="G121" s="67">
        <f>G122</f>
        <v>286</v>
      </c>
      <c r="H121" s="51">
        <v>418</v>
      </c>
      <c r="I121" s="51">
        <v>418</v>
      </c>
      <c r="J121" s="51">
        <v>418</v>
      </c>
      <c r="K121" s="51" t="e">
        <f>#REF!</f>
        <v>#REF!</v>
      </c>
      <c r="L121" s="51" t="e">
        <f>#REF!</f>
        <v>#REF!</v>
      </c>
      <c r="M121" s="51" t="e">
        <f>#REF!</f>
        <v>#REF!</v>
      </c>
      <c r="N121" s="147">
        <f>N122</f>
        <v>697</v>
      </c>
      <c r="O121" s="147">
        <f>SUM(N121/J121*100)</f>
        <v>166.7464114832536</v>
      </c>
      <c r="P121" s="67">
        <f t="shared" si="18"/>
        <v>146.15384615384613</v>
      </c>
      <c r="Q121" s="635"/>
      <c r="R121" s="590"/>
      <c r="S121" s="590"/>
      <c r="T121" s="590"/>
    </row>
    <row r="122" spans="1:16" ht="15.75" customHeight="1">
      <c r="A122" s="558"/>
      <c r="B122" s="558"/>
      <c r="C122" s="558"/>
      <c r="D122" s="362"/>
      <c r="E122" s="86" t="s">
        <v>127</v>
      </c>
      <c r="F122" s="45">
        <v>109</v>
      </c>
      <c r="G122" s="67">
        <v>286</v>
      </c>
      <c r="H122" s="51">
        <v>398</v>
      </c>
      <c r="I122" s="51">
        <v>398</v>
      </c>
      <c r="J122" s="51">
        <v>398</v>
      </c>
      <c r="K122" s="51" t="e">
        <f>#REF!</f>
        <v>#REF!</v>
      </c>
      <c r="L122" s="51" t="e">
        <f>#REF!</f>
        <v>#REF!</v>
      </c>
      <c r="M122" s="51" t="e">
        <f>#REF!</f>
        <v>#REF!</v>
      </c>
      <c r="N122" s="147">
        <v>697</v>
      </c>
      <c r="O122" s="147">
        <f>SUM(N122/J122*100)</f>
        <v>175.12562814070353</v>
      </c>
      <c r="P122" s="67">
        <f t="shared" si="18"/>
        <v>139.16083916083917</v>
      </c>
    </row>
    <row r="123" spans="1:16" ht="18" customHeight="1">
      <c r="A123" s="558"/>
      <c r="B123" s="558"/>
      <c r="C123" s="558"/>
      <c r="D123" s="362"/>
      <c r="E123" s="86" t="s">
        <v>128</v>
      </c>
      <c r="F123" s="45">
        <v>110</v>
      </c>
      <c r="G123" s="67"/>
      <c r="H123" s="51"/>
      <c r="I123" s="51"/>
      <c r="J123" s="51"/>
      <c r="K123" s="51"/>
      <c r="L123" s="51"/>
      <c r="M123" s="51"/>
      <c r="N123" s="51"/>
      <c r="O123" s="147"/>
      <c r="P123" s="67"/>
    </row>
    <row r="124" spans="1:16" ht="18.75" customHeight="1">
      <c r="A124" s="558"/>
      <c r="B124" s="558"/>
      <c r="C124" s="538"/>
      <c r="D124" s="573" t="s">
        <v>48</v>
      </c>
      <c r="E124" s="574"/>
      <c r="F124" s="45">
        <v>111</v>
      </c>
      <c r="G124" s="67">
        <v>40</v>
      </c>
      <c r="H124" s="51">
        <v>120</v>
      </c>
      <c r="I124" s="51">
        <v>120</v>
      </c>
      <c r="J124" s="51">
        <v>120</v>
      </c>
      <c r="K124" s="51"/>
      <c r="L124" s="51"/>
      <c r="M124" s="51"/>
      <c r="N124" s="51"/>
      <c r="O124" s="147"/>
      <c r="P124" s="67">
        <f t="shared" si="18"/>
        <v>300</v>
      </c>
    </row>
    <row r="125" spans="1:16" ht="27.75" customHeight="1">
      <c r="A125" s="558"/>
      <c r="B125" s="558"/>
      <c r="C125" s="363"/>
      <c r="D125" s="573" t="s">
        <v>49</v>
      </c>
      <c r="E125" s="574"/>
      <c r="F125" s="45">
        <v>112</v>
      </c>
      <c r="G125" s="67">
        <v>0</v>
      </c>
      <c r="H125" s="51">
        <v>168</v>
      </c>
      <c r="I125" s="51">
        <v>168</v>
      </c>
      <c r="J125" s="51">
        <v>168</v>
      </c>
      <c r="K125" s="51" t="e">
        <f>#REF!</f>
        <v>#REF!</v>
      </c>
      <c r="L125" s="51" t="e">
        <f>#REF!</f>
        <v>#REF!</v>
      </c>
      <c r="M125" s="51" t="e">
        <f>#REF!</f>
        <v>#REF!</v>
      </c>
      <c r="N125" s="51">
        <v>108</v>
      </c>
      <c r="O125" s="147">
        <f t="shared" si="17"/>
        <v>64.28571428571429</v>
      </c>
      <c r="P125" s="67"/>
    </row>
    <row r="126" spans="1:17" ht="66.75" customHeight="1">
      <c r="A126" s="558"/>
      <c r="B126" s="558"/>
      <c r="C126" s="363" t="s">
        <v>227</v>
      </c>
      <c r="D126" s="573" t="s">
        <v>179</v>
      </c>
      <c r="E126" s="574"/>
      <c r="F126" s="45">
        <v>113</v>
      </c>
      <c r="G126" s="67">
        <f aca="true" t="shared" si="26" ref="G126:N126">SUM(G127:G132)</f>
        <v>11053</v>
      </c>
      <c r="H126" s="51">
        <f>SUM(H127:H132)</f>
        <v>14907</v>
      </c>
      <c r="I126" s="51">
        <f>SUM(I127:I132)</f>
        <v>14907</v>
      </c>
      <c r="J126" s="51">
        <f>SUM(J127:J132)</f>
        <v>13509</v>
      </c>
      <c r="K126" s="290" t="e">
        <f t="shared" si="26"/>
        <v>#REF!</v>
      </c>
      <c r="L126" s="290" t="e">
        <f t="shared" si="26"/>
        <v>#REF!</v>
      </c>
      <c r="M126" s="290" t="e">
        <f t="shared" si="26"/>
        <v>#REF!</v>
      </c>
      <c r="N126" s="290">
        <f t="shared" si="26"/>
        <v>13642</v>
      </c>
      <c r="O126" s="147">
        <f t="shared" si="17"/>
        <v>100.98452883263009</v>
      </c>
      <c r="P126" s="67">
        <f t="shared" si="18"/>
        <v>122.22021170722881</v>
      </c>
      <c r="Q126" s="356">
        <v>530</v>
      </c>
    </row>
    <row r="127" spans="1:16" ht="25.5" customHeight="1">
      <c r="A127" s="558"/>
      <c r="B127" s="558"/>
      <c r="C127" s="555"/>
      <c r="D127" s="573" t="s">
        <v>42</v>
      </c>
      <c r="E127" s="574"/>
      <c r="F127" s="45">
        <v>114</v>
      </c>
      <c r="G127" s="67">
        <f>7726+415</f>
        <v>8141</v>
      </c>
      <c r="H127" s="51">
        <v>11450</v>
      </c>
      <c r="I127" s="51">
        <v>11450</v>
      </c>
      <c r="J127" s="51">
        <v>10330</v>
      </c>
      <c r="K127" s="290" t="e">
        <f>#REF!</f>
        <v>#REF!</v>
      </c>
      <c r="L127" s="290" t="e">
        <f>#REF!</f>
        <v>#REF!</v>
      </c>
      <c r="M127" s="290" t="e">
        <f>#REF!</f>
        <v>#REF!</v>
      </c>
      <c r="N127" s="290">
        <v>10084</v>
      </c>
      <c r="O127" s="147">
        <f t="shared" si="17"/>
        <v>97.61858664085189</v>
      </c>
      <c r="P127" s="67">
        <f t="shared" si="18"/>
        <v>126.88858862547599</v>
      </c>
    </row>
    <row r="128" spans="1:16" ht="28.5" customHeight="1">
      <c r="A128" s="558"/>
      <c r="B128" s="558"/>
      <c r="C128" s="556"/>
      <c r="D128" s="573" t="s">
        <v>43</v>
      </c>
      <c r="E128" s="574"/>
      <c r="F128" s="45">
        <v>115</v>
      </c>
      <c r="G128" s="67">
        <v>241</v>
      </c>
      <c r="H128" s="51">
        <v>295</v>
      </c>
      <c r="I128" s="51">
        <v>295</v>
      </c>
      <c r="J128" s="51">
        <v>270</v>
      </c>
      <c r="K128" s="290" t="e">
        <f>#REF!</f>
        <v>#REF!</v>
      </c>
      <c r="L128" s="290" t="e">
        <f>#REF!</f>
        <v>#REF!</v>
      </c>
      <c r="M128" s="290" t="e">
        <f>#REF!</f>
        <v>#REF!</v>
      </c>
      <c r="N128" s="290">
        <v>302</v>
      </c>
      <c r="O128" s="147">
        <f t="shared" si="17"/>
        <v>111.85185185185185</v>
      </c>
      <c r="P128" s="67">
        <f t="shared" si="18"/>
        <v>112.03319502074689</v>
      </c>
    </row>
    <row r="129" spans="1:16" ht="30" customHeight="1">
      <c r="A129" s="558"/>
      <c r="B129" s="558"/>
      <c r="C129" s="556"/>
      <c r="D129" s="573" t="s">
        <v>44</v>
      </c>
      <c r="E129" s="574"/>
      <c r="F129" s="45">
        <v>116</v>
      </c>
      <c r="G129" s="67">
        <v>2545</v>
      </c>
      <c r="H129" s="51">
        <v>3010</v>
      </c>
      <c r="I129" s="51">
        <v>3010</v>
      </c>
      <c r="J129" s="51">
        <v>2757</v>
      </c>
      <c r="K129" s="290" t="e">
        <f>#REF!</f>
        <v>#REF!</v>
      </c>
      <c r="L129" s="290" t="e">
        <f>#REF!</f>
        <v>#REF!</v>
      </c>
      <c r="M129" s="290" t="e">
        <f>#REF!</f>
        <v>#REF!</v>
      </c>
      <c r="N129" s="290">
        <v>3101</v>
      </c>
      <c r="O129" s="147">
        <f t="shared" si="17"/>
        <v>112.47733043162857</v>
      </c>
      <c r="P129" s="67">
        <f t="shared" si="18"/>
        <v>108.33005893909626</v>
      </c>
    </row>
    <row r="130" spans="1:16" ht="28.5" customHeight="1">
      <c r="A130" s="558"/>
      <c r="B130" s="558"/>
      <c r="C130" s="556"/>
      <c r="D130" s="573" t="s">
        <v>45</v>
      </c>
      <c r="E130" s="574"/>
      <c r="F130" s="45">
        <v>117</v>
      </c>
      <c r="G130" s="67">
        <v>126</v>
      </c>
      <c r="H130" s="51">
        <v>152</v>
      </c>
      <c r="I130" s="51">
        <v>152</v>
      </c>
      <c r="J130" s="51">
        <v>152</v>
      </c>
      <c r="K130" s="290" t="e">
        <f>#REF!</f>
        <v>#REF!</v>
      </c>
      <c r="L130" s="290" t="e">
        <f>#REF!</f>
        <v>#REF!</v>
      </c>
      <c r="M130" s="290" t="e">
        <f>#REF!</f>
        <v>#REF!</v>
      </c>
      <c r="N130" s="290">
        <v>155</v>
      </c>
      <c r="O130" s="147">
        <f t="shared" si="17"/>
        <v>101.9736842105263</v>
      </c>
      <c r="P130" s="67">
        <f t="shared" si="18"/>
        <v>120.63492063492063</v>
      </c>
    </row>
    <row r="131" spans="1:16" ht="26.25" customHeight="1">
      <c r="A131" s="558"/>
      <c r="B131" s="558"/>
      <c r="C131" s="556"/>
      <c r="D131" s="573" t="s">
        <v>419</v>
      </c>
      <c r="E131" s="574"/>
      <c r="F131" s="45">
        <v>118</v>
      </c>
      <c r="G131" s="67"/>
      <c r="H131" s="51"/>
      <c r="I131" s="51"/>
      <c r="J131" s="47"/>
      <c r="K131" s="47"/>
      <c r="L131" s="47"/>
      <c r="M131" s="47"/>
      <c r="N131" s="51"/>
      <c r="O131" s="147"/>
      <c r="P131" s="67"/>
    </row>
    <row r="132" spans="1:16" ht="27.75" customHeight="1">
      <c r="A132" s="558"/>
      <c r="B132" s="558"/>
      <c r="C132" s="557"/>
      <c r="D132" s="573" t="s">
        <v>46</v>
      </c>
      <c r="E132" s="574"/>
      <c r="F132" s="45">
        <v>119</v>
      </c>
      <c r="G132" s="67"/>
      <c r="H132" s="51"/>
      <c r="I132" s="51"/>
      <c r="J132" s="47"/>
      <c r="K132" s="47"/>
      <c r="L132" s="47"/>
      <c r="M132" s="47"/>
      <c r="N132" s="51"/>
      <c r="O132" s="147"/>
      <c r="P132" s="67"/>
    </row>
    <row r="133" spans="1:16" ht="42" customHeight="1">
      <c r="A133" s="558"/>
      <c r="B133" s="558"/>
      <c r="C133" s="575" t="s">
        <v>180</v>
      </c>
      <c r="D133" s="587"/>
      <c r="E133" s="576"/>
      <c r="F133" s="45">
        <v>120</v>
      </c>
      <c r="G133" s="67">
        <f aca="true" t="shared" si="27" ref="G133:N133">G134+G137+G138+G139+G140+G141</f>
        <v>55338</v>
      </c>
      <c r="H133" s="51">
        <f>H134+H137+H138+H139+H140+H141</f>
        <v>58006</v>
      </c>
      <c r="I133" s="51">
        <f>I134+I137+I138+I139+I140+I141</f>
        <v>58006</v>
      </c>
      <c r="J133" s="51">
        <f>J134+J137+J138+J139+J140+J141</f>
        <v>63874</v>
      </c>
      <c r="K133" s="51" t="e">
        <f t="shared" si="27"/>
        <v>#REF!</v>
      </c>
      <c r="L133" s="51" t="e">
        <f t="shared" si="27"/>
        <v>#REF!</v>
      </c>
      <c r="M133" s="51" t="e">
        <f t="shared" si="27"/>
        <v>#REF!</v>
      </c>
      <c r="N133" s="51">
        <f t="shared" si="27"/>
        <v>56218</v>
      </c>
      <c r="O133" s="147">
        <f t="shared" si="17"/>
        <v>88.0139023702915</v>
      </c>
      <c r="P133" s="67">
        <f t="shared" si="18"/>
        <v>115.42520510318406</v>
      </c>
    </row>
    <row r="134" spans="1:16" ht="28.5" customHeight="1">
      <c r="A134" s="558"/>
      <c r="B134" s="558"/>
      <c r="C134" s="361" t="s">
        <v>245</v>
      </c>
      <c r="D134" s="573" t="s">
        <v>181</v>
      </c>
      <c r="E134" s="574"/>
      <c r="F134" s="45">
        <v>121</v>
      </c>
      <c r="G134" s="67">
        <f>G135+G136</f>
        <v>2084</v>
      </c>
      <c r="H134" s="51">
        <f>H135+H136</f>
        <v>809</v>
      </c>
      <c r="I134" s="51">
        <f>I135+I136</f>
        <v>809</v>
      </c>
      <c r="J134" s="51">
        <v>321</v>
      </c>
      <c r="K134" s="51" t="e">
        <f>K135+K136</f>
        <v>#REF!</v>
      </c>
      <c r="L134" s="51" t="e">
        <f>L135+L136</f>
        <v>#REF!</v>
      </c>
      <c r="M134" s="51" t="e">
        <f>M135+M136</f>
        <v>#REF!</v>
      </c>
      <c r="N134" s="51">
        <f>N135+N136</f>
        <v>328</v>
      </c>
      <c r="O134" s="147">
        <f t="shared" si="17"/>
        <v>102.18068535825545</v>
      </c>
      <c r="P134" s="154">
        <f t="shared" si="18"/>
        <v>15.403071017274472</v>
      </c>
    </row>
    <row r="135" spans="1:16" ht="18.75" customHeight="1">
      <c r="A135" s="558"/>
      <c r="B135" s="558"/>
      <c r="C135" s="361"/>
      <c r="D135" s="573" t="s">
        <v>18</v>
      </c>
      <c r="E135" s="574"/>
      <c r="F135" s="45">
        <v>122</v>
      </c>
      <c r="G135" s="67">
        <v>2082</v>
      </c>
      <c r="H135" s="51">
        <v>500</v>
      </c>
      <c r="I135" s="51">
        <v>500</v>
      </c>
      <c r="J135" s="51">
        <v>15</v>
      </c>
      <c r="K135" s="51" t="e">
        <f>#REF!</f>
        <v>#REF!</v>
      </c>
      <c r="L135" s="51" t="e">
        <f>#REF!</f>
        <v>#REF!</v>
      </c>
      <c r="M135" s="51" t="e">
        <f>#REF!</f>
        <v>#REF!</v>
      </c>
      <c r="N135" s="51">
        <v>16</v>
      </c>
      <c r="O135" s="147">
        <f t="shared" si="17"/>
        <v>106.66666666666667</v>
      </c>
      <c r="P135" s="154">
        <f t="shared" si="18"/>
        <v>0.7204610951008645</v>
      </c>
    </row>
    <row r="136" spans="1:16" ht="18.75" customHeight="1">
      <c r="A136" s="558"/>
      <c r="B136" s="558"/>
      <c r="C136" s="361"/>
      <c r="D136" s="573" t="s">
        <v>19</v>
      </c>
      <c r="E136" s="574"/>
      <c r="F136" s="45">
        <v>123</v>
      </c>
      <c r="G136" s="67">
        <v>2</v>
      </c>
      <c r="H136" s="51">
        <v>309</v>
      </c>
      <c r="I136" s="51">
        <v>309</v>
      </c>
      <c r="J136" s="51">
        <v>306</v>
      </c>
      <c r="K136" s="51" t="e">
        <f>#REF!</f>
        <v>#REF!</v>
      </c>
      <c r="L136" s="51" t="e">
        <f>#REF!</f>
        <v>#REF!</v>
      </c>
      <c r="M136" s="51" t="e">
        <f>#REF!</f>
        <v>#REF!</v>
      </c>
      <c r="N136" s="51">
        <v>312</v>
      </c>
      <c r="O136" s="147">
        <f t="shared" si="17"/>
        <v>101.96078431372548</v>
      </c>
      <c r="P136" s="154"/>
    </row>
    <row r="137" spans="1:16" ht="21" customHeight="1">
      <c r="A137" s="558"/>
      <c r="B137" s="558"/>
      <c r="C137" s="361" t="s">
        <v>251</v>
      </c>
      <c r="D137" s="573" t="s">
        <v>20</v>
      </c>
      <c r="E137" s="574"/>
      <c r="F137" s="45">
        <v>124</v>
      </c>
      <c r="G137" s="67">
        <v>139</v>
      </c>
      <c r="H137" s="51">
        <v>261</v>
      </c>
      <c r="I137" s="51">
        <v>261</v>
      </c>
      <c r="J137" s="51">
        <v>261</v>
      </c>
      <c r="K137" s="51" t="e">
        <f>#REF!</f>
        <v>#REF!</v>
      </c>
      <c r="L137" s="51" t="e">
        <f>#REF!</f>
        <v>#REF!</v>
      </c>
      <c r="M137" s="51" t="e">
        <f>#REF!</f>
        <v>#REF!</v>
      </c>
      <c r="N137" s="51">
        <v>38</v>
      </c>
      <c r="O137" s="147">
        <f t="shared" si="17"/>
        <v>14.559386973180077</v>
      </c>
      <c r="P137" s="67">
        <f t="shared" si="18"/>
        <v>187.76978417266187</v>
      </c>
    </row>
    <row r="138" spans="1:16" ht="27" customHeight="1">
      <c r="A138" s="558"/>
      <c r="B138" s="558"/>
      <c r="C138" s="361" t="s">
        <v>253</v>
      </c>
      <c r="D138" s="573" t="s">
        <v>50</v>
      </c>
      <c r="E138" s="574"/>
      <c r="F138" s="45">
        <v>125</v>
      </c>
      <c r="G138" s="67"/>
      <c r="H138" s="51"/>
      <c r="I138" s="51"/>
      <c r="J138" s="51"/>
      <c r="K138" s="51"/>
      <c r="L138" s="51"/>
      <c r="M138" s="51"/>
      <c r="N138" s="51"/>
      <c r="O138" s="147"/>
      <c r="P138" s="67"/>
    </row>
    <row r="139" spans="1:18" ht="17.25" customHeight="1">
      <c r="A139" s="558"/>
      <c r="B139" s="558"/>
      <c r="C139" s="361" t="s">
        <v>255</v>
      </c>
      <c r="D139" s="573" t="s">
        <v>258</v>
      </c>
      <c r="E139" s="574"/>
      <c r="F139" s="45">
        <v>126</v>
      </c>
      <c r="G139" s="67">
        <f>77+589+753</f>
        <v>1419</v>
      </c>
      <c r="H139" s="51">
        <v>786</v>
      </c>
      <c r="I139" s="51">
        <v>786</v>
      </c>
      <c r="J139" s="51">
        <v>786</v>
      </c>
      <c r="K139" s="51" t="e">
        <f>#REF!</f>
        <v>#REF!</v>
      </c>
      <c r="L139" s="51" t="e">
        <f>#REF!</f>
        <v>#REF!</v>
      </c>
      <c r="M139" s="51" t="e">
        <f>#REF!</f>
        <v>#REF!</v>
      </c>
      <c r="N139" s="51">
        <v>692</v>
      </c>
      <c r="O139" s="147">
        <f t="shared" si="17"/>
        <v>88.04071246819338</v>
      </c>
      <c r="P139" s="67">
        <f t="shared" si="18"/>
        <v>55.391120507399584</v>
      </c>
      <c r="Q139" s="628" t="s">
        <v>368</v>
      </c>
      <c r="R139" s="561"/>
    </row>
    <row r="140" spans="1:16" ht="29.25" customHeight="1">
      <c r="A140" s="558"/>
      <c r="B140" s="558"/>
      <c r="C140" s="358" t="s">
        <v>257</v>
      </c>
      <c r="D140" s="573" t="s">
        <v>21</v>
      </c>
      <c r="E140" s="574"/>
      <c r="F140" s="45">
        <v>127</v>
      </c>
      <c r="G140" s="67">
        <v>36446</v>
      </c>
      <c r="H140" s="51">
        <v>34622</v>
      </c>
      <c r="I140" s="51">
        <v>34622</v>
      </c>
      <c r="J140" s="51">
        <v>34622</v>
      </c>
      <c r="K140" s="290" t="e">
        <f>#REF!</f>
        <v>#REF!</v>
      </c>
      <c r="L140" s="290" t="e">
        <f>#REF!</f>
        <v>#REF!</v>
      </c>
      <c r="M140" s="290" t="e">
        <f>#REF!</f>
        <v>#REF!</v>
      </c>
      <c r="N140" s="290">
        <v>35201</v>
      </c>
      <c r="O140" s="147">
        <f t="shared" si="17"/>
        <v>101.67234706256139</v>
      </c>
      <c r="P140" s="67">
        <f t="shared" si="18"/>
        <v>94.99533556494539</v>
      </c>
    </row>
    <row r="141" spans="1:16" ht="39" customHeight="1">
      <c r="A141" s="558"/>
      <c r="B141" s="558"/>
      <c r="C141" s="349" t="s">
        <v>51</v>
      </c>
      <c r="D141" s="591" t="s">
        <v>182</v>
      </c>
      <c r="E141" s="592"/>
      <c r="F141" s="45">
        <v>128</v>
      </c>
      <c r="G141" s="67">
        <f aca="true" t="shared" si="28" ref="G141:N141">G142-G145</f>
        <v>15250</v>
      </c>
      <c r="H141" s="51">
        <f>H142-H145</f>
        <v>21528</v>
      </c>
      <c r="I141" s="51">
        <f>I142-I145</f>
        <v>21528</v>
      </c>
      <c r="J141" s="51">
        <f>J142-J145</f>
        <v>27884</v>
      </c>
      <c r="K141" s="51" t="e">
        <f t="shared" si="28"/>
        <v>#REF!</v>
      </c>
      <c r="L141" s="51" t="e">
        <f t="shared" si="28"/>
        <v>#REF!</v>
      </c>
      <c r="M141" s="51" t="e">
        <f t="shared" si="28"/>
        <v>#REF!</v>
      </c>
      <c r="N141" s="51">
        <f t="shared" si="28"/>
        <v>19959</v>
      </c>
      <c r="O141" s="147">
        <f t="shared" si="17"/>
        <v>71.57868311576532</v>
      </c>
      <c r="P141" s="67">
        <f t="shared" si="18"/>
        <v>182.84590163934428</v>
      </c>
    </row>
    <row r="142" spans="1:20" ht="25.5" customHeight="1">
      <c r="A142" s="558"/>
      <c r="B142" s="558"/>
      <c r="C142" s="361"/>
      <c r="D142" s="87" t="s">
        <v>281</v>
      </c>
      <c r="E142" s="357" t="s">
        <v>183</v>
      </c>
      <c r="F142" s="45">
        <v>129</v>
      </c>
      <c r="G142" s="67">
        <v>28371</v>
      </c>
      <c r="H142" s="67">
        <v>30731</v>
      </c>
      <c r="I142" s="67">
        <v>30731</v>
      </c>
      <c r="J142" s="67">
        <v>35007</v>
      </c>
      <c r="K142" s="67" t="e">
        <f>#REF!</f>
        <v>#REF!</v>
      </c>
      <c r="L142" s="67" t="e">
        <f>#REF!</f>
        <v>#REF!</v>
      </c>
      <c r="M142" s="67" t="e">
        <f>#REF!</f>
        <v>#REF!</v>
      </c>
      <c r="N142" s="67">
        <v>26783</v>
      </c>
      <c r="O142" s="148">
        <f t="shared" si="17"/>
        <v>76.5075556317308</v>
      </c>
      <c r="P142" s="67">
        <f t="shared" si="18"/>
        <v>123.3900814211695</v>
      </c>
      <c r="Q142" s="636"/>
      <c r="R142" s="593"/>
      <c r="S142" s="593"/>
      <c r="T142" s="593"/>
    </row>
    <row r="143" spans="1:16" ht="25.5" customHeight="1">
      <c r="A143" s="558"/>
      <c r="B143" s="558"/>
      <c r="D143" s="87" t="s">
        <v>184</v>
      </c>
      <c r="E143" s="86" t="s">
        <v>129</v>
      </c>
      <c r="F143" s="45">
        <v>130</v>
      </c>
      <c r="G143" s="67">
        <v>2671</v>
      </c>
      <c r="H143" s="51">
        <v>3002</v>
      </c>
      <c r="I143" s="51">
        <v>3002</v>
      </c>
      <c r="J143" s="51">
        <v>3096</v>
      </c>
      <c r="K143" s="67" t="e">
        <f>#REF!</f>
        <v>#REF!</v>
      </c>
      <c r="L143" s="67" t="e">
        <f>#REF!</f>
        <v>#REF!</v>
      </c>
      <c r="M143" s="67" t="e">
        <f>#REF!</f>
        <v>#REF!</v>
      </c>
      <c r="N143" s="51">
        <v>3175</v>
      </c>
      <c r="O143" s="147">
        <f t="shared" si="17"/>
        <v>102.55167958656331</v>
      </c>
      <c r="P143" s="67">
        <f aca="true" t="shared" si="29" ref="P143:P176">J143/G143*100</f>
        <v>115.91164357918382</v>
      </c>
    </row>
    <row r="144" spans="1:16" ht="25.5" customHeight="1">
      <c r="A144" s="558"/>
      <c r="B144" s="558"/>
      <c r="D144" s="87" t="s">
        <v>185</v>
      </c>
      <c r="E144" s="89" t="s">
        <v>130</v>
      </c>
      <c r="F144" s="45" t="s">
        <v>187</v>
      </c>
      <c r="G144" s="67">
        <v>1036</v>
      </c>
      <c r="H144" s="51">
        <v>845</v>
      </c>
      <c r="I144" s="51">
        <v>845</v>
      </c>
      <c r="J144" s="51">
        <v>181</v>
      </c>
      <c r="K144" s="67" t="e">
        <f>#REF!</f>
        <v>#REF!</v>
      </c>
      <c r="L144" s="67" t="e">
        <f>#REF!</f>
        <v>#REF!</v>
      </c>
      <c r="M144" s="67" t="e">
        <f>#REF!</f>
        <v>#REF!</v>
      </c>
      <c r="N144" s="51">
        <v>1698</v>
      </c>
      <c r="O144" s="147">
        <f t="shared" si="17"/>
        <v>938.121546961326</v>
      </c>
      <c r="P144" s="67">
        <f t="shared" si="29"/>
        <v>17.471042471042473</v>
      </c>
    </row>
    <row r="145" spans="1:16" ht="38.25" customHeight="1">
      <c r="A145" s="558"/>
      <c r="B145" s="558"/>
      <c r="D145" s="87" t="s">
        <v>33</v>
      </c>
      <c r="E145" s="357" t="s">
        <v>52</v>
      </c>
      <c r="F145" s="45">
        <v>131</v>
      </c>
      <c r="G145" s="67">
        <f>G146</f>
        <v>13121</v>
      </c>
      <c r="H145" s="51">
        <v>9203</v>
      </c>
      <c r="I145" s="51">
        <v>9203</v>
      </c>
      <c r="J145" s="51">
        <v>7123</v>
      </c>
      <c r="K145" s="67" t="e">
        <f>#REF!</f>
        <v>#REF!</v>
      </c>
      <c r="L145" s="67" t="e">
        <f>#REF!</f>
        <v>#REF!</v>
      </c>
      <c r="M145" s="67" t="e">
        <f>#REF!</f>
        <v>#REF!</v>
      </c>
      <c r="N145" s="51">
        <v>6824</v>
      </c>
      <c r="O145" s="147">
        <f t="shared" si="17"/>
        <v>95.80233047873087</v>
      </c>
      <c r="P145" s="67">
        <f t="shared" si="29"/>
        <v>54.287020806340976</v>
      </c>
    </row>
    <row r="146" spans="1:16" ht="36" customHeight="1">
      <c r="A146" s="558"/>
      <c r="B146" s="558"/>
      <c r="C146" s="361"/>
      <c r="D146" s="362" t="s">
        <v>53</v>
      </c>
      <c r="E146" s="362" t="s">
        <v>186</v>
      </c>
      <c r="F146" s="45">
        <v>132</v>
      </c>
      <c r="G146" s="67">
        <f aca="true" t="shared" si="30" ref="G146:N146">G147+G148+G149</f>
        <v>13121</v>
      </c>
      <c r="H146" s="51">
        <f>H147+H148+H149</f>
        <v>9203</v>
      </c>
      <c r="I146" s="51">
        <f>I147+I148+I149</f>
        <v>9203</v>
      </c>
      <c r="J146" s="51">
        <f>J147+J148+J149</f>
        <v>7123</v>
      </c>
      <c r="K146" s="51" t="e">
        <f t="shared" si="30"/>
        <v>#REF!</v>
      </c>
      <c r="L146" s="51" t="e">
        <f t="shared" si="30"/>
        <v>#REF!</v>
      </c>
      <c r="M146" s="51" t="e">
        <f t="shared" si="30"/>
        <v>#REF!</v>
      </c>
      <c r="N146" s="51">
        <f t="shared" si="30"/>
        <v>6824</v>
      </c>
      <c r="O146" s="147">
        <f t="shared" si="17"/>
        <v>95.80233047873087</v>
      </c>
      <c r="P146" s="67">
        <f t="shared" si="29"/>
        <v>54.287020806340976</v>
      </c>
    </row>
    <row r="147" spans="1:16" ht="27" customHeight="1">
      <c r="A147" s="558"/>
      <c r="B147" s="558"/>
      <c r="C147" s="361"/>
      <c r="D147" s="362"/>
      <c r="E147" s="362" t="s">
        <v>54</v>
      </c>
      <c r="F147" s="45">
        <v>133</v>
      </c>
      <c r="G147" s="67">
        <v>2806</v>
      </c>
      <c r="H147" s="51">
        <v>2923</v>
      </c>
      <c r="I147" s="51">
        <v>2923</v>
      </c>
      <c r="J147" s="51">
        <v>2668</v>
      </c>
      <c r="K147" s="51" t="e">
        <f>#REF!</f>
        <v>#REF!</v>
      </c>
      <c r="L147" s="51" t="e">
        <f>#REF!</f>
        <v>#REF!</v>
      </c>
      <c r="M147" s="51" t="e">
        <f>#REF!</f>
        <v>#REF!</v>
      </c>
      <c r="N147" s="51">
        <v>3096</v>
      </c>
      <c r="O147" s="147">
        <f aca="true" t="shared" si="31" ref="O147:O157">SUM(N147/J147*100)</f>
        <v>116.04197901049476</v>
      </c>
      <c r="P147" s="67">
        <f t="shared" si="29"/>
        <v>95.08196721311475</v>
      </c>
    </row>
    <row r="148" spans="1:16" ht="27" customHeight="1">
      <c r="A148" s="558"/>
      <c r="B148" s="558"/>
      <c r="C148" s="361"/>
      <c r="D148" s="362"/>
      <c r="E148" s="362" t="s">
        <v>55</v>
      </c>
      <c r="F148" s="45">
        <v>134</v>
      </c>
      <c r="G148" s="67">
        <v>9404</v>
      </c>
      <c r="H148" s="51">
        <v>1505</v>
      </c>
      <c r="I148" s="51">
        <v>1505</v>
      </c>
      <c r="J148" s="51">
        <v>1423</v>
      </c>
      <c r="K148" s="51" t="e">
        <f>#REF!</f>
        <v>#REF!</v>
      </c>
      <c r="L148" s="51" t="e">
        <f>#REF!</f>
        <v>#REF!</v>
      </c>
      <c r="M148" s="51" t="e">
        <f>#REF!</f>
        <v>#REF!</v>
      </c>
      <c r="N148" s="51">
        <v>2009</v>
      </c>
      <c r="O148" s="147">
        <f t="shared" si="31"/>
        <v>141.18060435699226</v>
      </c>
      <c r="P148" s="67">
        <f t="shared" si="29"/>
        <v>15.131858783496385</v>
      </c>
    </row>
    <row r="149" spans="1:16" ht="15" customHeight="1">
      <c r="A149" s="558"/>
      <c r="B149" s="538"/>
      <c r="C149" s="361"/>
      <c r="D149" s="362"/>
      <c r="E149" s="352" t="s">
        <v>56</v>
      </c>
      <c r="F149" s="45">
        <v>135</v>
      </c>
      <c r="G149" s="67">
        <v>911</v>
      </c>
      <c r="H149" s="51">
        <v>4775</v>
      </c>
      <c r="I149" s="51">
        <v>4775</v>
      </c>
      <c r="J149" s="51">
        <v>3032</v>
      </c>
      <c r="K149" s="51" t="e">
        <f>#REF!</f>
        <v>#REF!</v>
      </c>
      <c r="L149" s="51" t="e">
        <f>#REF!</f>
        <v>#REF!</v>
      </c>
      <c r="M149" s="51" t="e">
        <f>#REF!</f>
        <v>#REF!</v>
      </c>
      <c r="N149" s="51">
        <v>1719</v>
      </c>
      <c r="O149" s="147">
        <f t="shared" si="31"/>
        <v>56.6952506596306</v>
      </c>
      <c r="P149" s="67">
        <f t="shared" si="29"/>
        <v>332.821075740944</v>
      </c>
    </row>
    <row r="150" spans="1:16" ht="27" customHeight="1">
      <c r="A150" s="558"/>
      <c r="B150" s="361">
        <v>2</v>
      </c>
      <c r="C150" s="361"/>
      <c r="D150" s="573" t="s">
        <v>188</v>
      </c>
      <c r="E150" s="574"/>
      <c r="F150" s="45">
        <v>136</v>
      </c>
      <c r="G150" s="67">
        <f aca="true" t="shared" si="32" ref="G150:N150">G151+G154+G157</f>
        <v>10251</v>
      </c>
      <c r="H150" s="51">
        <f>H151+H154+H157</f>
        <v>15621</v>
      </c>
      <c r="I150" s="51">
        <f>I151+I154+I157</f>
        <v>15621</v>
      </c>
      <c r="J150" s="51">
        <f>J151+J154+J157</f>
        <v>15564</v>
      </c>
      <c r="K150" s="290" t="e">
        <f t="shared" si="32"/>
        <v>#REF!</v>
      </c>
      <c r="L150" s="290" t="e">
        <f t="shared" si="32"/>
        <v>#REF!</v>
      </c>
      <c r="M150" s="290" t="e">
        <f t="shared" si="32"/>
        <v>#REF!</v>
      </c>
      <c r="N150" s="290">
        <f t="shared" si="32"/>
        <v>12747</v>
      </c>
      <c r="O150" s="147">
        <f t="shared" si="31"/>
        <v>81.9005397070162</v>
      </c>
      <c r="P150" s="67">
        <f t="shared" si="29"/>
        <v>151.8290898448932</v>
      </c>
    </row>
    <row r="151" spans="1:16" ht="27.75" customHeight="1">
      <c r="A151" s="558"/>
      <c r="B151" s="555"/>
      <c r="C151" s="361" t="s">
        <v>245</v>
      </c>
      <c r="D151" s="573" t="s">
        <v>189</v>
      </c>
      <c r="E151" s="574"/>
      <c r="F151" s="45">
        <v>137</v>
      </c>
      <c r="G151" s="67">
        <v>62</v>
      </c>
      <c r="H151" s="51">
        <f>H152+H153</f>
        <v>57</v>
      </c>
      <c r="I151" s="51">
        <f>I152+I153</f>
        <v>57</v>
      </c>
      <c r="J151" s="51"/>
      <c r="K151" s="51"/>
      <c r="L151" s="51"/>
      <c r="M151" s="51"/>
      <c r="N151" s="51"/>
      <c r="O151" s="147"/>
      <c r="P151" s="67"/>
    </row>
    <row r="152" spans="1:18" ht="24.75" customHeight="1">
      <c r="A152" s="558"/>
      <c r="B152" s="556"/>
      <c r="C152" s="361"/>
      <c r="D152" s="362" t="s">
        <v>22</v>
      </c>
      <c r="E152" s="362" t="s">
        <v>23</v>
      </c>
      <c r="F152" s="45">
        <v>138</v>
      </c>
      <c r="G152" s="67">
        <v>62</v>
      </c>
      <c r="H152" s="51">
        <v>57</v>
      </c>
      <c r="I152" s="51">
        <v>57</v>
      </c>
      <c r="J152" s="51"/>
      <c r="K152" s="51"/>
      <c r="L152" s="51"/>
      <c r="M152" s="51"/>
      <c r="N152" s="51"/>
      <c r="O152" s="147"/>
      <c r="P152" s="67"/>
      <c r="Q152" s="350"/>
      <c r="R152" s="90"/>
    </row>
    <row r="153" spans="1:16" ht="24.75" customHeight="1">
      <c r="A153" s="558"/>
      <c r="B153" s="556"/>
      <c r="C153" s="361"/>
      <c r="D153" s="362" t="s">
        <v>24</v>
      </c>
      <c r="E153" s="362" t="s">
        <v>25</v>
      </c>
      <c r="F153" s="45">
        <v>139</v>
      </c>
      <c r="G153" s="67"/>
      <c r="H153" s="51"/>
      <c r="I153" s="51"/>
      <c r="J153" s="51"/>
      <c r="K153" s="51"/>
      <c r="L153" s="51"/>
      <c r="M153" s="51"/>
      <c r="N153" s="51"/>
      <c r="O153" s="147"/>
      <c r="P153" s="67"/>
    </row>
    <row r="154" spans="1:16" ht="30.75" customHeight="1">
      <c r="A154" s="558"/>
      <c r="B154" s="556"/>
      <c r="C154" s="361" t="s">
        <v>251</v>
      </c>
      <c r="D154" s="573" t="s">
        <v>190</v>
      </c>
      <c r="E154" s="574"/>
      <c r="F154" s="45">
        <v>140</v>
      </c>
      <c r="G154" s="67">
        <f>SUM(G155:G156)</f>
        <v>10184</v>
      </c>
      <c r="H154" s="51">
        <f aca="true" t="shared" si="33" ref="H154:N154">H155+H156</f>
        <v>15558</v>
      </c>
      <c r="I154" s="51">
        <f t="shared" si="33"/>
        <v>15558</v>
      </c>
      <c r="J154" s="51">
        <f t="shared" si="33"/>
        <v>15558</v>
      </c>
      <c r="K154" s="51" t="e">
        <f t="shared" si="33"/>
        <v>#REF!</v>
      </c>
      <c r="L154" s="51" t="e">
        <f t="shared" si="33"/>
        <v>#REF!</v>
      </c>
      <c r="M154" s="51" t="e">
        <f t="shared" si="33"/>
        <v>#REF!</v>
      </c>
      <c r="N154" s="51">
        <f t="shared" si="33"/>
        <v>12746</v>
      </c>
      <c r="O154" s="147">
        <f t="shared" si="31"/>
        <v>81.92569739041008</v>
      </c>
      <c r="P154" s="67">
        <f t="shared" si="29"/>
        <v>152.76904948939514</v>
      </c>
    </row>
    <row r="155" spans="1:16" ht="21.75" customHeight="1">
      <c r="A155" s="558"/>
      <c r="B155" s="556"/>
      <c r="C155" s="361"/>
      <c r="D155" s="362" t="s">
        <v>293</v>
      </c>
      <c r="E155" s="362" t="s">
        <v>23</v>
      </c>
      <c r="F155" s="45">
        <v>141</v>
      </c>
      <c r="G155" s="67">
        <v>35</v>
      </c>
      <c r="H155" s="51"/>
      <c r="I155" s="51"/>
      <c r="J155" s="51"/>
      <c r="K155" s="51"/>
      <c r="L155" s="51"/>
      <c r="M155" s="51"/>
      <c r="N155" s="51"/>
      <c r="O155" s="147"/>
      <c r="P155" s="67"/>
    </row>
    <row r="156" spans="1:16" ht="27.75" customHeight="1">
      <c r="A156" s="558"/>
      <c r="B156" s="556"/>
      <c r="C156" s="361"/>
      <c r="D156" s="362" t="s">
        <v>295</v>
      </c>
      <c r="E156" s="362" t="s">
        <v>25</v>
      </c>
      <c r="F156" s="45">
        <v>142</v>
      </c>
      <c r="G156" s="67">
        <v>10149</v>
      </c>
      <c r="H156" s="51">
        <v>15558</v>
      </c>
      <c r="I156" s="51">
        <v>15558</v>
      </c>
      <c r="J156" s="51">
        <v>15558</v>
      </c>
      <c r="K156" s="51" t="e">
        <f>#REF!</f>
        <v>#REF!</v>
      </c>
      <c r="L156" s="51" t="e">
        <f>#REF!</f>
        <v>#REF!</v>
      </c>
      <c r="M156" s="51" t="e">
        <f>#REF!</f>
        <v>#REF!</v>
      </c>
      <c r="N156" s="51">
        <v>12746</v>
      </c>
      <c r="O156" s="147">
        <f t="shared" si="31"/>
        <v>81.92569739041008</v>
      </c>
      <c r="P156" s="67">
        <f t="shared" si="29"/>
        <v>153.29589122080992</v>
      </c>
    </row>
    <row r="157" spans="1:16" ht="15.75" customHeight="1">
      <c r="A157" s="558"/>
      <c r="B157" s="557"/>
      <c r="C157" s="361" t="s">
        <v>253</v>
      </c>
      <c r="D157" s="573" t="s">
        <v>26</v>
      </c>
      <c r="E157" s="574"/>
      <c r="F157" s="45">
        <v>143</v>
      </c>
      <c r="G157" s="67">
        <v>5</v>
      </c>
      <c r="H157" s="51">
        <v>6</v>
      </c>
      <c r="I157" s="51">
        <v>6</v>
      </c>
      <c r="J157" s="51">
        <v>6</v>
      </c>
      <c r="K157" s="51" t="e">
        <f>#REF!</f>
        <v>#REF!</v>
      </c>
      <c r="L157" s="51" t="e">
        <f>#REF!</f>
        <v>#REF!</v>
      </c>
      <c r="M157" s="51" t="e">
        <f>#REF!</f>
        <v>#REF!</v>
      </c>
      <c r="N157" s="51">
        <v>1</v>
      </c>
      <c r="O157" s="147">
        <f t="shared" si="31"/>
        <v>16.666666666666664</v>
      </c>
      <c r="P157" s="67">
        <f t="shared" si="29"/>
        <v>120</v>
      </c>
    </row>
    <row r="158" spans="1:16" ht="15.75" customHeight="1">
      <c r="A158" s="538"/>
      <c r="B158" s="361">
        <v>3</v>
      </c>
      <c r="C158" s="361"/>
      <c r="D158" s="573" t="s">
        <v>231</v>
      </c>
      <c r="E158" s="574"/>
      <c r="F158" s="45">
        <v>144</v>
      </c>
      <c r="G158" s="67"/>
      <c r="H158" s="51"/>
      <c r="I158" s="51"/>
      <c r="J158" s="51"/>
      <c r="K158" s="51"/>
      <c r="L158" s="51"/>
      <c r="M158" s="51"/>
      <c r="N158" s="51"/>
      <c r="O158" s="147"/>
      <c r="P158" s="67"/>
    </row>
    <row r="159" spans="1:16" ht="28.5" customHeight="1">
      <c r="A159" s="363" t="s">
        <v>235</v>
      </c>
      <c r="B159" s="363"/>
      <c r="C159" s="363"/>
      <c r="D159" s="559" t="s">
        <v>191</v>
      </c>
      <c r="E159" s="560"/>
      <c r="F159" s="45">
        <v>145</v>
      </c>
      <c r="G159" s="157">
        <f aca="true" t="shared" si="34" ref="G159:N159">G14-G42</f>
        <v>120136</v>
      </c>
      <c r="H159" s="50">
        <f t="shared" si="34"/>
        <v>58304</v>
      </c>
      <c r="I159" s="50">
        <f t="shared" si="34"/>
        <v>58304</v>
      </c>
      <c r="J159" s="50">
        <f t="shared" si="34"/>
        <v>61981</v>
      </c>
      <c r="K159" s="50" t="e">
        <f t="shared" si="34"/>
        <v>#REF!</v>
      </c>
      <c r="L159" s="50" t="e">
        <f t="shared" si="34"/>
        <v>#REF!</v>
      </c>
      <c r="M159" s="50" t="e">
        <f t="shared" si="34"/>
        <v>#REF!</v>
      </c>
      <c r="N159" s="50">
        <f t="shared" si="34"/>
        <v>63509</v>
      </c>
      <c r="O159" s="146">
        <f aca="true" t="shared" si="35" ref="O159:O164">SUM(N159/J159*100)</f>
        <v>102.46527161549508</v>
      </c>
      <c r="P159" s="157">
        <f t="shared" si="29"/>
        <v>51.59236198974495</v>
      </c>
    </row>
    <row r="160" spans="1:16" ht="12" customHeight="1">
      <c r="A160" s="354"/>
      <c r="B160" s="354"/>
      <c r="C160" s="354"/>
      <c r="D160" s="91"/>
      <c r="E160" s="92" t="s">
        <v>85</v>
      </c>
      <c r="F160" s="93">
        <v>146</v>
      </c>
      <c r="G160" s="191">
        <f>12666-3028</f>
        <v>9638</v>
      </c>
      <c r="H160" s="52">
        <v>20848</v>
      </c>
      <c r="I160" s="52">
        <v>20848</v>
      </c>
      <c r="J160" s="52">
        <v>20848</v>
      </c>
      <c r="K160" s="52">
        <v>264</v>
      </c>
      <c r="L160" s="52">
        <v>4308</v>
      </c>
      <c r="M160" s="52">
        <v>4701</v>
      </c>
      <c r="N160" s="52">
        <v>6920</v>
      </c>
      <c r="O160" s="147">
        <f t="shared" si="35"/>
        <v>33.192632386799694</v>
      </c>
      <c r="P160" s="67">
        <f t="shared" si="29"/>
        <v>216.31043785017638</v>
      </c>
    </row>
    <row r="161" spans="1:16" ht="15.75" customHeight="1">
      <c r="A161" s="354"/>
      <c r="B161" s="354"/>
      <c r="C161" s="354"/>
      <c r="D161" s="94"/>
      <c r="E161" s="94" t="s">
        <v>27</v>
      </c>
      <c r="F161" s="45">
        <v>147</v>
      </c>
      <c r="G161" s="191">
        <v>40679</v>
      </c>
      <c r="H161" s="52">
        <v>24136</v>
      </c>
      <c r="I161" s="52">
        <v>24136</v>
      </c>
      <c r="J161" s="52">
        <v>24136</v>
      </c>
      <c r="K161" s="52">
        <v>832</v>
      </c>
      <c r="L161" s="52">
        <v>1664</v>
      </c>
      <c r="M161" s="52">
        <v>2496</v>
      </c>
      <c r="N161" s="52">
        <v>28022</v>
      </c>
      <c r="O161" s="147">
        <f t="shared" si="35"/>
        <v>116.1004308916142</v>
      </c>
      <c r="P161" s="67">
        <f t="shared" si="29"/>
        <v>59.33282529069053</v>
      </c>
    </row>
    <row r="162" spans="1:16" ht="15.75" customHeight="1">
      <c r="A162" s="354"/>
      <c r="B162" s="354"/>
      <c r="C162" s="354"/>
      <c r="D162" s="559" t="s">
        <v>82</v>
      </c>
      <c r="E162" s="560"/>
      <c r="F162" s="45" t="s">
        <v>330</v>
      </c>
      <c r="G162" s="192">
        <f aca="true" t="shared" si="36" ref="G162:N162">G159-G160+G161-G163</f>
        <v>145979</v>
      </c>
      <c r="H162" s="53">
        <f t="shared" si="36"/>
        <v>58677</v>
      </c>
      <c r="I162" s="53">
        <f t="shared" si="36"/>
        <v>58677</v>
      </c>
      <c r="J162" s="53">
        <f t="shared" si="36"/>
        <v>62170</v>
      </c>
      <c r="K162" s="53" t="e">
        <f t="shared" si="36"/>
        <v>#REF!</v>
      </c>
      <c r="L162" s="53" t="e">
        <f t="shared" si="36"/>
        <v>#REF!</v>
      </c>
      <c r="M162" s="53" t="e">
        <f t="shared" si="36"/>
        <v>#REF!</v>
      </c>
      <c r="N162" s="53">
        <f t="shared" si="36"/>
        <v>81436</v>
      </c>
      <c r="O162" s="146">
        <f t="shared" si="35"/>
        <v>130.98922309795722</v>
      </c>
      <c r="P162" s="157">
        <f t="shared" si="29"/>
        <v>42.58831749772228</v>
      </c>
    </row>
    <row r="163" spans="1:16" ht="15.75" customHeight="1">
      <c r="A163" s="354"/>
      <c r="B163" s="354"/>
      <c r="C163" s="354"/>
      <c r="D163" s="91"/>
      <c r="E163" s="94" t="s">
        <v>69</v>
      </c>
      <c r="F163" s="45" t="s">
        <v>331</v>
      </c>
      <c r="G163" s="191">
        <v>5198</v>
      </c>
      <c r="H163" s="52">
        <v>2915</v>
      </c>
      <c r="I163" s="52">
        <v>2915</v>
      </c>
      <c r="J163" s="52">
        <v>3099</v>
      </c>
      <c r="K163" s="52">
        <v>650</v>
      </c>
      <c r="L163" s="52">
        <v>1747</v>
      </c>
      <c r="M163" s="52">
        <v>2459</v>
      </c>
      <c r="N163" s="52">
        <v>3175</v>
      </c>
      <c r="O163" s="147">
        <f t="shared" si="35"/>
        <v>102.45240400129074</v>
      </c>
      <c r="P163" s="67">
        <f t="shared" si="29"/>
        <v>59.619084263178145</v>
      </c>
    </row>
    <row r="164" spans="1:117" s="98" customFormat="1" ht="15.75" customHeight="1">
      <c r="A164" s="95" t="s">
        <v>236</v>
      </c>
      <c r="B164" s="95"/>
      <c r="C164" s="96"/>
      <c r="D164" s="594" t="s">
        <v>237</v>
      </c>
      <c r="E164" s="595"/>
      <c r="F164" s="45">
        <v>148</v>
      </c>
      <c r="G164" s="193">
        <v>22731</v>
      </c>
      <c r="H164" s="54">
        <v>9388</v>
      </c>
      <c r="I164" s="54">
        <v>9388</v>
      </c>
      <c r="J164" s="54">
        <v>9947</v>
      </c>
      <c r="K164" s="157">
        <v>2078</v>
      </c>
      <c r="L164" s="157">
        <v>4891</v>
      </c>
      <c r="M164" s="157">
        <v>7125</v>
      </c>
      <c r="N164" s="54">
        <v>13030</v>
      </c>
      <c r="O164" s="146">
        <f t="shared" si="35"/>
        <v>130.99426962903388</v>
      </c>
      <c r="P164" s="157">
        <f t="shared" si="29"/>
        <v>43.75962342175883</v>
      </c>
      <c r="Q164" s="356"/>
      <c r="R164" s="97"/>
      <c r="S164" s="49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</row>
    <row r="165" spans="1:16" ht="17.25" customHeight="1">
      <c r="A165" s="351" t="s">
        <v>248</v>
      </c>
      <c r="B165" s="101"/>
      <c r="C165" s="355"/>
      <c r="D165" s="559" t="s">
        <v>263</v>
      </c>
      <c r="E165" s="560"/>
      <c r="F165" s="45">
        <v>149</v>
      </c>
      <c r="G165" s="156"/>
      <c r="H165" s="55"/>
      <c r="I165" s="55"/>
      <c r="J165" s="58"/>
      <c r="K165" s="58"/>
      <c r="L165" s="58"/>
      <c r="M165" s="58"/>
      <c r="N165" s="58"/>
      <c r="O165" s="150"/>
      <c r="P165" s="67"/>
    </row>
    <row r="166" spans="1:16" ht="17.25" customHeight="1">
      <c r="A166" s="351"/>
      <c r="B166" s="101">
        <v>1</v>
      </c>
      <c r="C166" s="355"/>
      <c r="D166" s="575" t="s">
        <v>192</v>
      </c>
      <c r="E166" s="576"/>
      <c r="F166" s="45">
        <v>150</v>
      </c>
      <c r="G166" s="58">
        <f aca="true" t="shared" si="37" ref="G166:N167">G100</f>
        <v>50983</v>
      </c>
      <c r="H166" s="55">
        <f t="shared" si="37"/>
        <v>59904</v>
      </c>
      <c r="I166" s="55">
        <f t="shared" si="37"/>
        <v>59904</v>
      </c>
      <c r="J166" s="55">
        <f t="shared" si="37"/>
        <v>59649</v>
      </c>
      <c r="K166" s="55" t="e">
        <f t="shared" si="37"/>
        <v>#REF!</v>
      </c>
      <c r="L166" s="55" t="e">
        <f t="shared" si="37"/>
        <v>#REF!</v>
      </c>
      <c r="M166" s="55" t="e">
        <f t="shared" si="37"/>
        <v>#REF!</v>
      </c>
      <c r="N166" s="55">
        <f t="shared" si="37"/>
        <v>65599</v>
      </c>
      <c r="O166" s="150">
        <f>N166/J166*100</f>
        <v>109.975020536807</v>
      </c>
      <c r="P166" s="67">
        <f t="shared" si="29"/>
        <v>116.99782280367965</v>
      </c>
    </row>
    <row r="167" spans="1:16" ht="17.25" customHeight="1">
      <c r="A167" s="351"/>
      <c r="B167" s="101">
        <v>2</v>
      </c>
      <c r="C167" s="355"/>
      <c r="D167" s="573" t="s">
        <v>380</v>
      </c>
      <c r="E167" s="574"/>
      <c r="F167" s="45">
        <v>151</v>
      </c>
      <c r="G167" s="55">
        <f t="shared" si="37"/>
        <v>45225</v>
      </c>
      <c r="H167" s="55">
        <f t="shared" si="37"/>
        <v>49460</v>
      </c>
      <c r="I167" s="55">
        <f t="shared" si="37"/>
        <v>49460</v>
      </c>
      <c r="J167" s="55">
        <f t="shared" si="37"/>
        <v>49460</v>
      </c>
      <c r="K167" s="55" t="e">
        <f t="shared" si="37"/>
        <v>#REF!</v>
      </c>
      <c r="L167" s="55" t="e">
        <f t="shared" si="37"/>
        <v>#REF!</v>
      </c>
      <c r="M167" s="55" t="e">
        <f t="shared" si="37"/>
        <v>#REF!</v>
      </c>
      <c r="N167" s="55">
        <f t="shared" si="37"/>
        <v>52922</v>
      </c>
      <c r="O167" s="150">
        <f>N167/J167*100</f>
        <v>106.99959563283461</v>
      </c>
      <c r="P167" s="67">
        <f t="shared" si="29"/>
        <v>109.36428966279712</v>
      </c>
    </row>
    <row r="168" spans="1:16" ht="39" customHeight="1">
      <c r="A168" s="351"/>
      <c r="B168" s="101"/>
      <c r="C168" s="355"/>
      <c r="D168" s="613" t="s">
        <v>381</v>
      </c>
      <c r="E168" s="614"/>
      <c r="F168" s="153" t="s">
        <v>382</v>
      </c>
      <c r="G168" s="156"/>
      <c r="H168" s="55"/>
      <c r="I168" s="55"/>
      <c r="J168" s="55"/>
      <c r="K168" s="55"/>
      <c r="L168" s="55"/>
      <c r="M168" s="55"/>
      <c r="N168" s="55"/>
      <c r="O168" s="150"/>
      <c r="P168" s="67"/>
    </row>
    <row r="169" spans="1:20" ht="48" customHeight="1">
      <c r="A169" s="351"/>
      <c r="B169" s="101"/>
      <c r="C169" s="355"/>
      <c r="D169" s="615" t="s">
        <v>383</v>
      </c>
      <c r="E169" s="616"/>
      <c r="F169" s="118" t="s">
        <v>384</v>
      </c>
      <c r="G169" s="185"/>
      <c r="H169" s="55"/>
      <c r="I169" s="55"/>
      <c r="J169" s="55"/>
      <c r="K169" s="55"/>
      <c r="L169" s="55"/>
      <c r="M169" s="55"/>
      <c r="N169" s="55"/>
      <c r="O169" s="150"/>
      <c r="P169" s="67"/>
      <c r="T169" s="49" t="s">
        <v>385</v>
      </c>
    </row>
    <row r="170" spans="1:16" ht="21.75" customHeight="1">
      <c r="A170" s="537"/>
      <c r="B170" s="363">
        <v>3</v>
      </c>
      <c r="C170" s="363"/>
      <c r="D170" s="617" t="s">
        <v>264</v>
      </c>
      <c r="E170" s="618"/>
      <c r="F170" s="45">
        <v>152</v>
      </c>
      <c r="G170" s="185">
        <v>904</v>
      </c>
      <c r="H170" s="59">
        <v>931</v>
      </c>
      <c r="I170" s="59">
        <v>931</v>
      </c>
      <c r="J170" s="59">
        <v>931</v>
      </c>
      <c r="K170" s="59">
        <v>931</v>
      </c>
      <c r="L170" s="59">
        <v>931</v>
      </c>
      <c r="M170" s="59">
        <v>931</v>
      </c>
      <c r="N170" s="59">
        <v>931</v>
      </c>
      <c r="O170" s="147">
        <f>SUM(N170/J170*100)</f>
        <v>100</v>
      </c>
      <c r="P170" s="67">
        <f t="shared" si="29"/>
        <v>102.98672566371681</v>
      </c>
    </row>
    <row r="171" spans="1:16" ht="15.75" customHeight="1">
      <c r="A171" s="558"/>
      <c r="B171" s="363">
        <v>4</v>
      </c>
      <c r="C171" s="363"/>
      <c r="D171" s="573" t="s">
        <v>28</v>
      </c>
      <c r="E171" s="574"/>
      <c r="F171" s="45">
        <v>153</v>
      </c>
      <c r="G171" s="185">
        <v>869</v>
      </c>
      <c r="H171" s="59">
        <v>931</v>
      </c>
      <c r="I171" s="59">
        <v>931</v>
      </c>
      <c r="J171" s="59">
        <v>931</v>
      </c>
      <c r="K171" s="59">
        <v>931</v>
      </c>
      <c r="L171" s="59">
        <v>931</v>
      </c>
      <c r="M171" s="59">
        <v>931</v>
      </c>
      <c r="N171" s="59">
        <v>931</v>
      </c>
      <c r="O171" s="147">
        <f>SUM(N171/J171*100)</f>
        <v>100</v>
      </c>
      <c r="P171" s="67">
        <f t="shared" si="29"/>
        <v>107.13463751438435</v>
      </c>
    </row>
    <row r="172" spans="1:16" ht="33" customHeight="1">
      <c r="A172" s="558"/>
      <c r="B172" s="363"/>
      <c r="C172" s="363"/>
      <c r="D172" s="613" t="s">
        <v>386</v>
      </c>
      <c r="E172" s="614"/>
      <c r="F172" s="118" t="s">
        <v>387</v>
      </c>
      <c r="G172" s="67"/>
      <c r="H172" s="59"/>
      <c r="I172" s="59"/>
      <c r="J172" s="59"/>
      <c r="K172" s="59"/>
      <c r="L172" s="59"/>
      <c r="M172" s="59"/>
      <c r="N172" s="59"/>
      <c r="O172" s="147"/>
      <c r="P172" s="67"/>
    </row>
    <row r="173" spans="1:16" ht="30" customHeight="1">
      <c r="A173" s="558"/>
      <c r="B173" s="363"/>
      <c r="C173" s="363"/>
      <c r="D173" s="615" t="s">
        <v>388</v>
      </c>
      <c r="E173" s="616"/>
      <c r="F173" s="118" t="s">
        <v>389</v>
      </c>
      <c r="G173" s="67"/>
      <c r="H173" s="59"/>
      <c r="I173" s="59"/>
      <c r="J173" s="59"/>
      <c r="K173" s="59"/>
      <c r="L173" s="59"/>
      <c r="M173" s="59"/>
      <c r="N173" s="59"/>
      <c r="O173" s="147"/>
      <c r="P173" s="67"/>
    </row>
    <row r="174" spans="1:16" ht="51" customHeight="1">
      <c r="A174" s="558"/>
      <c r="B174" s="363">
        <v>5</v>
      </c>
      <c r="C174" s="363" t="s">
        <v>245</v>
      </c>
      <c r="D174" s="617" t="s">
        <v>420</v>
      </c>
      <c r="E174" s="618"/>
      <c r="F174" s="45">
        <v>154</v>
      </c>
      <c r="G174" s="51">
        <f>G167/G171/12*1000</f>
        <v>4336.881472957422</v>
      </c>
      <c r="H174" s="51">
        <f>H167/H171/12*1000</f>
        <v>4427.139276763337</v>
      </c>
      <c r="I174" s="51">
        <f>I167/I171/12*1000</f>
        <v>4427.139276763337</v>
      </c>
      <c r="J174" s="51">
        <f>J167/J171/12*1000</f>
        <v>4427.139276763337</v>
      </c>
      <c r="K174" s="51" t="s">
        <v>415</v>
      </c>
      <c r="L174" s="51" t="s">
        <v>415</v>
      </c>
      <c r="M174" s="51" t="s">
        <v>415</v>
      </c>
      <c r="N174" s="51">
        <f>N167/N171/12*1000</f>
        <v>4737.02112423917</v>
      </c>
      <c r="O174" s="147">
        <f>SUM(N174/J174*100)</f>
        <v>106.99959563283461</v>
      </c>
      <c r="P174" s="67">
        <f t="shared" si="29"/>
        <v>102.0811683318697</v>
      </c>
    </row>
    <row r="175" spans="1:20" ht="57.75" customHeight="1">
      <c r="A175" s="558"/>
      <c r="B175" s="363"/>
      <c r="C175" s="363" t="s">
        <v>251</v>
      </c>
      <c r="D175" s="619" t="s">
        <v>390</v>
      </c>
      <c r="E175" s="620"/>
      <c r="F175" s="45">
        <v>155</v>
      </c>
      <c r="G175" s="51">
        <f>(G166-G106-G111)/G171/12*1000</f>
        <v>4584.004602991945</v>
      </c>
      <c r="H175" s="51">
        <f>(H166-H106-H111)/H171/12*1000</f>
        <v>4878.983172216254</v>
      </c>
      <c r="I175" s="51">
        <f>(I166-I106-I111)/I171/12*1000</f>
        <v>4878.983172216254</v>
      </c>
      <c r="J175" s="51">
        <f>(J166-J106-J111)/J171/12*1000</f>
        <v>4878.983172216254</v>
      </c>
      <c r="K175" s="51" t="s">
        <v>415</v>
      </c>
      <c r="L175" s="51" t="s">
        <v>415</v>
      </c>
      <c r="M175" s="51" t="s">
        <v>415</v>
      </c>
      <c r="N175" s="51">
        <f>(N166-N106-N111-1008)/N171/12*1000</f>
        <v>5278.016469745792</v>
      </c>
      <c r="O175" s="147">
        <f>SUM(N175/J175*100)</f>
        <v>108.17861598297497</v>
      </c>
      <c r="P175" s="67">
        <f t="shared" si="29"/>
        <v>106.43495359999811</v>
      </c>
      <c r="Q175" s="638" t="s">
        <v>447</v>
      </c>
      <c r="R175" s="639"/>
      <c r="S175" s="639"/>
      <c r="T175" s="639"/>
    </row>
    <row r="176" spans="1:16" ht="42" customHeight="1">
      <c r="A176" s="538"/>
      <c r="B176" s="363">
        <v>6</v>
      </c>
      <c r="C176" s="363" t="s">
        <v>245</v>
      </c>
      <c r="D176" s="621" t="s">
        <v>369</v>
      </c>
      <c r="E176" s="622"/>
      <c r="F176" s="45">
        <v>156</v>
      </c>
      <c r="G176" s="51">
        <f>SUM(G15/G171)</f>
        <v>355.8296892980437</v>
      </c>
      <c r="H176" s="51">
        <f>SUM(H15/H171)</f>
        <v>335.98496240601503</v>
      </c>
      <c r="I176" s="51">
        <f>SUM(I15/I171)</f>
        <v>335.98496240601503</v>
      </c>
      <c r="J176" s="51">
        <f>SUM(J15/J171)</f>
        <v>336.01825993555315</v>
      </c>
      <c r="K176" s="51" t="s">
        <v>415</v>
      </c>
      <c r="L176" s="51" t="s">
        <v>415</v>
      </c>
      <c r="M176" s="51" t="s">
        <v>415</v>
      </c>
      <c r="N176" s="51">
        <f>SUM(N15/N171)</f>
        <v>338.3308270676692</v>
      </c>
      <c r="O176" s="147">
        <f>SUM(N176/J176*100)</f>
        <v>100.68822662570767</v>
      </c>
      <c r="P176" s="67">
        <f t="shared" si="29"/>
        <v>94.43232817318498</v>
      </c>
    </row>
    <row r="177" spans="1:16" ht="41.25" customHeight="1">
      <c r="A177" s="363"/>
      <c r="B177" s="363"/>
      <c r="C177" s="363" t="s">
        <v>251</v>
      </c>
      <c r="D177" s="573" t="s">
        <v>391</v>
      </c>
      <c r="E177" s="574"/>
      <c r="F177" s="45">
        <v>157</v>
      </c>
      <c r="G177" s="67"/>
      <c r="H177" s="51"/>
      <c r="I177" s="51"/>
      <c r="J177" s="51"/>
      <c r="K177" s="51" t="s">
        <v>415</v>
      </c>
      <c r="L177" s="51" t="s">
        <v>415</v>
      </c>
      <c r="M177" s="51" t="s">
        <v>415</v>
      </c>
      <c r="N177" s="51"/>
      <c r="O177" s="147"/>
      <c r="P177" s="67"/>
    </row>
    <row r="178" spans="1:16" ht="29.25" customHeight="1">
      <c r="A178" s="361"/>
      <c r="B178" s="361"/>
      <c r="C178" s="361" t="s">
        <v>310</v>
      </c>
      <c r="D178" s="573" t="s">
        <v>193</v>
      </c>
      <c r="E178" s="574"/>
      <c r="F178" s="45">
        <v>158</v>
      </c>
      <c r="G178" s="67"/>
      <c r="H178" s="51"/>
      <c r="I178" s="51"/>
      <c r="J178" s="47"/>
      <c r="K178" s="47" t="s">
        <v>415</v>
      </c>
      <c r="L178" s="47" t="s">
        <v>415</v>
      </c>
      <c r="M178" s="47" t="s">
        <v>415</v>
      </c>
      <c r="N178" s="51"/>
      <c r="O178" s="147"/>
      <c r="P178" s="67"/>
    </row>
    <row r="179" spans="1:16" ht="25.5" customHeight="1">
      <c r="A179" s="361"/>
      <c r="B179" s="361"/>
      <c r="C179" s="361"/>
      <c r="D179" s="362"/>
      <c r="E179" s="362" t="s">
        <v>131</v>
      </c>
      <c r="F179" s="45">
        <v>159</v>
      </c>
      <c r="G179" s="67"/>
      <c r="H179" s="51"/>
      <c r="I179" s="51"/>
      <c r="J179" s="47"/>
      <c r="K179" s="47" t="s">
        <v>415</v>
      </c>
      <c r="L179" s="47" t="s">
        <v>415</v>
      </c>
      <c r="M179" s="47" t="s">
        <v>415</v>
      </c>
      <c r="N179" s="51"/>
      <c r="O179" s="147"/>
      <c r="P179" s="67"/>
    </row>
    <row r="180" spans="1:16" ht="17.25" customHeight="1">
      <c r="A180" s="361"/>
      <c r="B180" s="361"/>
      <c r="C180" s="361"/>
      <c r="D180" s="362"/>
      <c r="E180" s="362" t="s">
        <v>132</v>
      </c>
      <c r="F180" s="45">
        <v>160</v>
      </c>
      <c r="G180" s="67"/>
      <c r="H180" s="51"/>
      <c r="I180" s="51"/>
      <c r="J180" s="47"/>
      <c r="K180" s="47" t="s">
        <v>415</v>
      </c>
      <c r="L180" s="47" t="s">
        <v>415</v>
      </c>
      <c r="M180" s="47" t="s">
        <v>415</v>
      </c>
      <c r="N180" s="51"/>
      <c r="O180" s="147"/>
      <c r="P180" s="67"/>
    </row>
    <row r="181" spans="1:16" ht="19.5" customHeight="1">
      <c r="A181" s="361"/>
      <c r="B181" s="361"/>
      <c r="C181" s="361"/>
      <c r="D181" s="362"/>
      <c r="E181" s="362" t="s">
        <v>194</v>
      </c>
      <c r="F181" s="45">
        <v>161</v>
      </c>
      <c r="G181" s="67"/>
      <c r="H181" s="51"/>
      <c r="I181" s="51"/>
      <c r="J181" s="47"/>
      <c r="K181" s="47" t="s">
        <v>415</v>
      </c>
      <c r="L181" s="47" t="s">
        <v>415</v>
      </c>
      <c r="M181" s="47" t="s">
        <v>415</v>
      </c>
      <c r="N181" s="51"/>
      <c r="O181" s="147"/>
      <c r="P181" s="67"/>
    </row>
    <row r="182" spans="1:16" ht="24.75" customHeight="1">
      <c r="A182" s="361"/>
      <c r="B182" s="361"/>
      <c r="C182" s="361"/>
      <c r="D182" s="362"/>
      <c r="E182" s="362" t="s">
        <v>370</v>
      </c>
      <c r="F182" s="45">
        <v>162</v>
      </c>
      <c r="G182" s="67"/>
      <c r="H182" s="51"/>
      <c r="I182" s="51"/>
      <c r="J182" s="47"/>
      <c r="K182" s="47" t="s">
        <v>415</v>
      </c>
      <c r="L182" s="47" t="s">
        <v>415</v>
      </c>
      <c r="M182" s="47" t="s">
        <v>415</v>
      </c>
      <c r="N182" s="51"/>
      <c r="O182" s="147"/>
      <c r="P182" s="67"/>
    </row>
    <row r="183" spans="1:16" ht="20.25" customHeight="1">
      <c r="A183" s="361"/>
      <c r="B183" s="361">
        <v>7</v>
      </c>
      <c r="C183" s="361"/>
      <c r="D183" s="573" t="s">
        <v>96</v>
      </c>
      <c r="E183" s="574"/>
      <c r="F183" s="45">
        <v>163</v>
      </c>
      <c r="G183" s="67"/>
      <c r="H183" s="51"/>
      <c r="I183" s="51"/>
      <c r="J183" s="47"/>
      <c r="K183" s="47"/>
      <c r="L183" s="47"/>
      <c r="M183" s="47"/>
      <c r="N183" s="51"/>
      <c r="O183" s="147"/>
      <c r="P183" s="67"/>
    </row>
    <row r="184" spans="1:16" ht="20.25" customHeight="1">
      <c r="A184" s="363"/>
      <c r="B184" s="359">
        <v>8</v>
      </c>
      <c r="C184" s="361"/>
      <c r="D184" s="640" t="s">
        <v>142</v>
      </c>
      <c r="E184" s="641"/>
      <c r="F184" s="44">
        <v>164</v>
      </c>
      <c r="G184" s="290">
        <f aca="true" t="shared" si="38" ref="G184:N184">G185+G186</f>
        <v>39659</v>
      </c>
      <c r="H184" s="290">
        <f>H185+H186</f>
        <v>36000</v>
      </c>
      <c r="I184" s="290">
        <f>I185+I186</f>
        <v>36000</v>
      </c>
      <c r="J184" s="290">
        <f t="shared" si="38"/>
        <v>50800</v>
      </c>
      <c r="K184" s="290">
        <f t="shared" si="38"/>
        <v>49800</v>
      </c>
      <c r="L184" s="290">
        <f t="shared" si="38"/>
        <v>49600</v>
      </c>
      <c r="M184" s="290">
        <f t="shared" si="38"/>
        <v>49250</v>
      </c>
      <c r="N184" s="290">
        <f t="shared" si="38"/>
        <v>49000</v>
      </c>
      <c r="O184" s="344">
        <f>SUM(N184/J184*100)</f>
        <v>96.45669291338582</v>
      </c>
      <c r="P184" s="184">
        <f>J184/G184*100</f>
        <v>128.0919841650067</v>
      </c>
    </row>
    <row r="185" spans="1:16" ht="30.75" customHeight="1">
      <c r="A185" s="363"/>
      <c r="B185" s="361"/>
      <c r="C185" s="361"/>
      <c r="D185" s="345"/>
      <c r="E185" s="346" t="s">
        <v>143</v>
      </c>
      <c r="F185" s="44">
        <v>165</v>
      </c>
      <c r="G185" s="347">
        <v>1800</v>
      </c>
      <c r="H185" s="290">
        <v>2340</v>
      </c>
      <c r="I185" s="290">
        <v>2340</v>
      </c>
      <c r="J185" s="290">
        <v>1350</v>
      </c>
      <c r="K185" s="290">
        <v>1325</v>
      </c>
      <c r="L185" s="290">
        <v>1300</v>
      </c>
      <c r="M185" s="290">
        <v>1250</v>
      </c>
      <c r="N185" s="290">
        <v>1200</v>
      </c>
      <c r="O185" s="344">
        <f>SUM(N185/J185*100)</f>
        <v>88.88888888888889</v>
      </c>
      <c r="P185" s="184">
        <f>J185/G185*100</f>
        <v>75</v>
      </c>
    </row>
    <row r="186" spans="1:16" ht="29.25" customHeight="1">
      <c r="A186" s="363"/>
      <c r="B186" s="361"/>
      <c r="C186" s="361"/>
      <c r="D186" s="345"/>
      <c r="E186" s="346" t="s">
        <v>144</v>
      </c>
      <c r="F186" s="44">
        <v>166</v>
      </c>
      <c r="G186" s="347">
        <v>37859</v>
      </c>
      <c r="H186" s="290">
        <v>33660</v>
      </c>
      <c r="I186" s="290">
        <v>33660</v>
      </c>
      <c r="J186" s="290">
        <v>49450</v>
      </c>
      <c r="K186" s="290">
        <v>48475</v>
      </c>
      <c r="L186" s="290">
        <v>48300</v>
      </c>
      <c r="M186" s="290">
        <v>48000</v>
      </c>
      <c r="N186" s="290">
        <v>47800</v>
      </c>
      <c r="O186" s="344">
        <f>SUM(N186/J186*100)</f>
        <v>96.66329625884732</v>
      </c>
      <c r="P186" s="184">
        <f>J186/G186*100</f>
        <v>130.6162339206001</v>
      </c>
    </row>
    <row r="187" spans="1:16" ht="18" customHeight="1">
      <c r="A187" s="363"/>
      <c r="B187" s="361"/>
      <c r="C187" s="361"/>
      <c r="D187" s="366"/>
      <c r="E187" s="348" t="s">
        <v>145</v>
      </c>
      <c r="F187" s="45">
        <v>167</v>
      </c>
      <c r="G187" s="67"/>
      <c r="H187" s="51"/>
      <c r="I187" s="51"/>
      <c r="J187" s="47"/>
      <c r="K187" s="47"/>
      <c r="L187" s="47"/>
      <c r="M187" s="47"/>
      <c r="N187" s="51"/>
      <c r="O187" s="147"/>
      <c r="P187" s="67"/>
    </row>
    <row r="188" spans="1:16" ht="18.75" customHeight="1">
      <c r="A188" s="363"/>
      <c r="B188" s="361"/>
      <c r="C188" s="361"/>
      <c r="D188" s="366"/>
      <c r="E188" s="348" t="s">
        <v>146</v>
      </c>
      <c r="F188" s="45">
        <v>168</v>
      </c>
      <c r="G188" s="67"/>
      <c r="H188" s="51"/>
      <c r="I188" s="51"/>
      <c r="J188" s="47"/>
      <c r="K188" s="47"/>
      <c r="L188" s="47"/>
      <c r="M188" s="47"/>
      <c r="N188" s="51"/>
      <c r="O188" s="147"/>
      <c r="P188" s="67"/>
    </row>
    <row r="189" spans="1:16" ht="20.25" customHeight="1">
      <c r="A189" s="363"/>
      <c r="B189" s="361"/>
      <c r="C189" s="361"/>
      <c r="D189" s="366"/>
      <c r="E189" s="348" t="s">
        <v>147</v>
      </c>
      <c r="F189" s="45">
        <v>169</v>
      </c>
      <c r="G189" s="60"/>
      <c r="H189" s="51"/>
      <c r="I189" s="51"/>
      <c r="J189" s="47"/>
      <c r="K189" s="47"/>
      <c r="L189" s="47"/>
      <c r="M189" s="47"/>
      <c r="N189" s="51"/>
      <c r="O189" s="147"/>
      <c r="P189" s="67"/>
    </row>
    <row r="190" spans="1:16" ht="28.5" customHeight="1">
      <c r="A190" s="363"/>
      <c r="B190" s="361">
        <v>9</v>
      </c>
      <c r="C190" s="361"/>
      <c r="D190" s="624" t="s">
        <v>414</v>
      </c>
      <c r="E190" s="625"/>
      <c r="F190" s="45">
        <v>170</v>
      </c>
      <c r="G190" s="60"/>
      <c r="H190" s="51"/>
      <c r="I190" s="51"/>
      <c r="J190" s="47"/>
      <c r="K190" s="47"/>
      <c r="L190" s="47"/>
      <c r="M190" s="47"/>
      <c r="N190" s="51"/>
      <c r="O190" s="147"/>
      <c r="P190" s="67"/>
    </row>
    <row r="191" spans="1:16" ht="20.25" customHeight="1">
      <c r="A191" s="626" t="s">
        <v>421</v>
      </c>
      <c r="B191" s="626"/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  <c r="M191" s="119"/>
      <c r="N191" s="119"/>
      <c r="O191" s="116"/>
      <c r="P191" s="116"/>
    </row>
    <row r="192" spans="1:16" ht="20.25" customHeight="1">
      <c r="A192" s="113"/>
      <c r="D192" s="627"/>
      <c r="E192" s="627"/>
      <c r="F192" s="627"/>
      <c r="G192" s="627"/>
      <c r="H192" s="627"/>
      <c r="I192" s="627"/>
      <c r="J192" s="627"/>
      <c r="K192" s="627"/>
      <c r="L192" s="115"/>
      <c r="M192" s="115"/>
      <c r="N192" s="116"/>
      <c r="O192" s="116"/>
      <c r="P192" s="116"/>
    </row>
    <row r="193" spans="1:13" ht="15.75" customHeight="1">
      <c r="A193" s="102"/>
      <c r="B193" s="103"/>
      <c r="C193" s="79"/>
      <c r="D193" s="104"/>
      <c r="E193" s="104"/>
      <c r="I193" s="106"/>
      <c r="J193" s="107"/>
      <c r="K193" s="107"/>
      <c r="L193" s="107"/>
      <c r="M193" s="107"/>
    </row>
    <row r="194" spans="5:17" ht="15" customHeight="1">
      <c r="E194" s="367" t="s">
        <v>267</v>
      </c>
      <c r="F194" s="108"/>
      <c r="G194" s="108"/>
      <c r="H194" s="108"/>
      <c r="I194" s="108"/>
      <c r="J194" s="108"/>
      <c r="K194" s="108"/>
      <c r="L194" s="108"/>
      <c r="M194" s="108"/>
      <c r="N194" s="109"/>
      <c r="O194" s="109"/>
      <c r="P194" s="109"/>
      <c r="Q194" s="108"/>
    </row>
    <row r="195" spans="5:17" ht="15.75">
      <c r="E195" s="367" t="s">
        <v>432</v>
      </c>
      <c r="F195" s="110"/>
      <c r="G195" s="110"/>
      <c r="H195" s="110"/>
      <c r="I195" s="492" t="s">
        <v>268</v>
      </c>
      <c r="J195" s="492"/>
      <c r="K195" s="492"/>
      <c r="L195" s="492"/>
      <c r="M195" s="492"/>
      <c r="N195" s="492"/>
      <c r="O195" s="492"/>
      <c r="P195" s="492"/>
      <c r="Q195" s="492"/>
    </row>
    <row r="196" spans="5:17" ht="15.75">
      <c r="E196" s="367"/>
      <c r="F196" s="110"/>
      <c r="G196" s="110"/>
      <c r="H196" s="110"/>
      <c r="I196" s="522" t="s">
        <v>266</v>
      </c>
      <c r="J196" s="522"/>
      <c r="K196" s="522"/>
      <c r="L196" s="73"/>
      <c r="M196" s="73"/>
      <c r="N196" s="73"/>
      <c r="O196" s="73"/>
      <c r="P196" s="73"/>
      <c r="Q196" s="73"/>
    </row>
    <row r="197" spans="1:17" ht="15.75">
      <c r="A197" s="494"/>
      <c r="B197" s="494"/>
      <c r="C197" s="494"/>
      <c r="D197" s="494"/>
      <c r="E197" s="494"/>
      <c r="F197" s="110"/>
      <c r="G197" s="110"/>
      <c r="H197" s="110"/>
      <c r="I197" s="73"/>
      <c r="J197" s="73"/>
      <c r="K197" s="73"/>
      <c r="L197" s="73"/>
      <c r="M197" s="73"/>
      <c r="N197" s="73"/>
      <c r="O197" s="73"/>
      <c r="P197" s="73"/>
      <c r="Q197" s="73"/>
    </row>
    <row r="199" spans="1:14" ht="14.25">
      <c r="A199" s="494" t="s">
        <v>446</v>
      </c>
      <c r="B199" s="494"/>
      <c r="C199" s="494"/>
      <c r="D199" s="494"/>
      <c r="E199" s="494"/>
      <c r="I199" s="48"/>
      <c r="J199" s="48"/>
      <c r="K199" s="48"/>
      <c r="L199" s="48"/>
      <c r="M199" s="48"/>
      <c r="N199" s="111"/>
    </row>
    <row r="201" spans="9:14" ht="14.25">
      <c r="I201" s="48"/>
      <c r="J201" s="48"/>
      <c r="K201" s="48"/>
      <c r="L201" s="48"/>
      <c r="M201" s="48"/>
      <c r="N201" s="111"/>
    </row>
    <row r="202" spans="1:5" ht="14.25">
      <c r="A202" s="494"/>
      <c r="B202" s="494"/>
      <c r="C202" s="494"/>
      <c r="D202" s="494"/>
      <c r="E202" s="494"/>
    </row>
    <row r="205" spans="9:14" ht="14.25">
      <c r="I205" s="48">
        <f>I42/I14*1000</f>
        <v>819.4374763860243</v>
      </c>
      <c r="J205" s="48">
        <f>J42/J14*1000</f>
        <v>809.7253987014383</v>
      </c>
      <c r="K205" s="48"/>
      <c r="L205" s="48"/>
      <c r="M205" s="48"/>
      <c r="N205" s="48">
        <f>N42/N14*1000</f>
        <v>806.3986099256189</v>
      </c>
    </row>
    <row r="753" ht="3.75" customHeight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4.5" customHeight="1" hidden="1"/>
    <row r="766" ht="14.25" hidden="1"/>
    <row r="767" ht="14.25" hidden="1"/>
    <row r="768" ht="14.25" hidden="1"/>
    <row r="769" ht="14.25" hidden="1"/>
    <row r="770" ht="14.25" hidden="1"/>
    <row r="771" ht="14.25" hidden="1"/>
  </sheetData>
  <sheetProtection/>
  <mergeCells count="158">
    <mergeCell ref="A199:E199"/>
    <mergeCell ref="A202:E202"/>
    <mergeCell ref="D190:E190"/>
    <mergeCell ref="A191:L191"/>
    <mergeCell ref="D192:K192"/>
    <mergeCell ref="I195:Q195"/>
    <mergeCell ref="I196:K196"/>
    <mergeCell ref="A197:E197"/>
    <mergeCell ref="Q175:T175"/>
    <mergeCell ref="D176:E176"/>
    <mergeCell ref="D177:E177"/>
    <mergeCell ref="D178:E178"/>
    <mergeCell ref="D183:E183"/>
    <mergeCell ref="D184:E184"/>
    <mergeCell ref="D169:E169"/>
    <mergeCell ref="A170:A176"/>
    <mergeCell ref="D170:E170"/>
    <mergeCell ref="D171:E171"/>
    <mergeCell ref="D172:E172"/>
    <mergeCell ref="D173:E173"/>
    <mergeCell ref="D174:E174"/>
    <mergeCell ref="D175:E175"/>
    <mergeCell ref="D162:E162"/>
    <mergeCell ref="D164:E164"/>
    <mergeCell ref="D165:E165"/>
    <mergeCell ref="D166:E166"/>
    <mergeCell ref="D167:E167"/>
    <mergeCell ref="D168:E168"/>
    <mergeCell ref="B151:B157"/>
    <mergeCell ref="D151:E151"/>
    <mergeCell ref="D154:E154"/>
    <mergeCell ref="D157:E157"/>
    <mergeCell ref="D158:E158"/>
    <mergeCell ref="D159:E159"/>
    <mergeCell ref="D139:E139"/>
    <mergeCell ref="Q139:R139"/>
    <mergeCell ref="D140:E140"/>
    <mergeCell ref="D141:E141"/>
    <mergeCell ref="Q142:T142"/>
    <mergeCell ref="D150:E150"/>
    <mergeCell ref="C133:E133"/>
    <mergeCell ref="D134:E134"/>
    <mergeCell ref="D135:E135"/>
    <mergeCell ref="D136:E136"/>
    <mergeCell ref="D137:E137"/>
    <mergeCell ref="D138:E138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Q119:T119"/>
    <mergeCell ref="Q120:T120"/>
    <mergeCell ref="D121:E121"/>
    <mergeCell ref="Q121:T121"/>
    <mergeCell ref="D124:E124"/>
    <mergeCell ref="D125:E125"/>
    <mergeCell ref="D114:E114"/>
    <mergeCell ref="D115:E115"/>
    <mergeCell ref="D116:E116"/>
    <mergeCell ref="D117:E117"/>
    <mergeCell ref="C118:C124"/>
    <mergeCell ref="D118:E118"/>
    <mergeCell ref="D106:E106"/>
    <mergeCell ref="D109:E109"/>
    <mergeCell ref="D110:E110"/>
    <mergeCell ref="D111:E111"/>
    <mergeCell ref="D112:E112"/>
    <mergeCell ref="D113:E113"/>
    <mergeCell ref="D101:E101"/>
    <mergeCell ref="C102:C104"/>
    <mergeCell ref="D102:E102"/>
    <mergeCell ref="D103:E103"/>
    <mergeCell ref="D104:E104"/>
    <mergeCell ref="D105:E105"/>
    <mergeCell ref="D95:E95"/>
    <mergeCell ref="D96:E96"/>
    <mergeCell ref="D97:E97"/>
    <mergeCell ref="D98:E98"/>
    <mergeCell ref="C99:E99"/>
    <mergeCell ref="D100:E100"/>
    <mergeCell ref="D81:E81"/>
    <mergeCell ref="D82:E82"/>
    <mergeCell ref="D91:E91"/>
    <mergeCell ref="C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1:E61"/>
    <mergeCell ref="D63:E63"/>
    <mergeCell ref="D70:E70"/>
    <mergeCell ref="D51:E51"/>
    <mergeCell ref="D52:E52"/>
    <mergeCell ref="D53:E53"/>
    <mergeCell ref="D54:E54"/>
    <mergeCell ref="D55:E55"/>
    <mergeCell ref="Q55:T55"/>
    <mergeCell ref="D41:E41"/>
    <mergeCell ref="B42:E42"/>
    <mergeCell ref="A43:A158"/>
    <mergeCell ref="C43:E43"/>
    <mergeCell ref="B44:B149"/>
    <mergeCell ref="C44:E44"/>
    <mergeCell ref="D45:E45"/>
    <mergeCell ref="D46:E46"/>
    <mergeCell ref="D47:E47"/>
    <mergeCell ref="D50:E50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B13:C13"/>
    <mergeCell ref="D13:E13"/>
    <mergeCell ref="D14:E14"/>
    <mergeCell ref="A15:A41"/>
    <mergeCell ref="D15:E15"/>
    <mergeCell ref="B16:B26"/>
    <mergeCell ref="D16:E16"/>
    <mergeCell ref="D21:E21"/>
    <mergeCell ref="D22:E22"/>
    <mergeCell ref="C23:C24"/>
    <mergeCell ref="O9:O12"/>
    <mergeCell ref="P9:P12"/>
    <mergeCell ref="Q9:Q12"/>
    <mergeCell ref="H10:I11"/>
    <mergeCell ref="J10:J12"/>
    <mergeCell ref="K10:N10"/>
    <mergeCell ref="K11:K12"/>
    <mergeCell ref="L11:L12"/>
    <mergeCell ref="M11:M12"/>
    <mergeCell ref="N11:N12"/>
    <mergeCell ref="A1:I1"/>
    <mergeCell ref="A3:N3"/>
    <mergeCell ref="A4:I4"/>
    <mergeCell ref="A6:O6"/>
    <mergeCell ref="A9:C12"/>
    <mergeCell ref="D9:E12"/>
    <mergeCell ref="F9:F12"/>
    <mergeCell ref="G9:G12"/>
    <mergeCell ref="H9:J9"/>
    <mergeCell ref="K9:N9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M205"/>
  <sheetViews>
    <sheetView view="pageBreakPreview" zoomScaleSheetLayoutView="100" workbookViewId="0" topLeftCell="A31">
      <selection activeCell="T45" sqref="T45"/>
    </sheetView>
  </sheetViews>
  <sheetFormatPr defaultColWidth="9.140625" defaultRowHeight="12.75"/>
  <cols>
    <col min="1" max="1" width="4.7109375" style="88" customWidth="1"/>
    <col min="2" max="2" width="3.421875" style="88" customWidth="1"/>
    <col min="3" max="3" width="3.7109375" style="88" customWidth="1"/>
    <col min="4" max="4" width="5.28125" style="88" customWidth="1"/>
    <col min="5" max="5" width="30.8515625" style="90" customWidth="1"/>
    <col min="6" max="6" width="5.00390625" style="105" customWidth="1"/>
    <col min="7" max="7" width="11.8515625" style="105" customWidth="1"/>
    <col min="8" max="8" width="12.57421875" style="105" customWidth="1"/>
    <col min="9" max="9" width="13.57421875" style="49" customWidth="1"/>
    <col min="10" max="10" width="12.140625" style="49" customWidth="1"/>
    <col min="11" max="11" width="11.421875" style="49" customWidth="1"/>
    <col min="12" max="12" width="11.28125" style="49" customWidth="1"/>
    <col min="13" max="13" width="11.140625" style="49" customWidth="1"/>
    <col min="14" max="14" width="11.57421875" style="107" customWidth="1"/>
    <col min="15" max="15" width="8.8515625" style="107" customWidth="1"/>
    <col min="16" max="16" width="10.28125" style="107" customWidth="1"/>
    <col min="17" max="17" width="9.57421875" style="377" customWidth="1"/>
    <col min="18" max="16384" width="9.140625" style="49" customWidth="1"/>
  </cols>
  <sheetData>
    <row r="1" spans="1:16" ht="15.75">
      <c r="A1" s="523" t="s">
        <v>201</v>
      </c>
      <c r="B1" s="523"/>
      <c r="C1" s="523"/>
      <c r="D1" s="523"/>
      <c r="E1" s="523"/>
      <c r="F1" s="523"/>
      <c r="G1" s="523"/>
      <c r="H1" s="523"/>
      <c r="I1" s="523"/>
      <c r="J1" s="71"/>
      <c r="K1" s="71"/>
      <c r="L1" s="71"/>
      <c r="M1" s="71"/>
      <c r="N1" s="72" t="s">
        <v>269</v>
      </c>
      <c r="O1" s="72"/>
      <c r="P1" s="72"/>
    </row>
    <row r="2" spans="1:16" ht="15">
      <c r="A2" s="73" t="s">
        <v>202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2"/>
      <c r="P2" s="72"/>
    </row>
    <row r="3" spans="1:16" ht="15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72"/>
      <c r="P3" s="72"/>
    </row>
    <row r="4" spans="1:16" ht="18">
      <c r="A4" s="492" t="s">
        <v>204</v>
      </c>
      <c r="B4" s="492"/>
      <c r="C4" s="492"/>
      <c r="D4" s="492"/>
      <c r="E4" s="492"/>
      <c r="F4" s="492"/>
      <c r="G4" s="492"/>
      <c r="H4" s="492"/>
      <c r="I4" s="492"/>
      <c r="J4" s="75"/>
      <c r="K4" s="75"/>
      <c r="L4" s="75"/>
      <c r="M4" s="75"/>
      <c r="N4" s="379"/>
      <c r="O4" s="72"/>
      <c r="P4" s="72"/>
    </row>
    <row r="5" spans="1:16" ht="15.75">
      <c r="A5" s="76"/>
      <c r="B5" s="76"/>
      <c r="C5" s="76"/>
      <c r="D5" s="76"/>
      <c r="E5" s="77"/>
      <c r="F5" s="78"/>
      <c r="G5" s="78"/>
      <c r="H5" s="78"/>
      <c r="I5" s="71"/>
      <c r="J5" s="71"/>
      <c r="K5" s="71"/>
      <c r="L5" s="71"/>
      <c r="M5" s="71"/>
      <c r="N5" s="72"/>
      <c r="O5" s="72"/>
      <c r="P5" s="72"/>
    </row>
    <row r="6" spans="1:16" ht="33" customHeight="1">
      <c r="A6" s="524" t="s">
        <v>416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370"/>
    </row>
    <row r="7" spans="1:16" ht="15.75">
      <c r="A7" s="76"/>
      <c r="B7" s="76"/>
      <c r="C7" s="76"/>
      <c r="D7" s="76"/>
      <c r="E7" s="77"/>
      <c r="F7" s="78"/>
      <c r="G7" s="78"/>
      <c r="H7" s="78"/>
      <c r="I7" s="71"/>
      <c r="J7" s="71"/>
      <c r="K7" s="71"/>
      <c r="L7" s="71"/>
      <c r="M7" s="71"/>
      <c r="N7" s="72"/>
      <c r="O7" s="72"/>
      <c r="P7" s="72"/>
    </row>
    <row r="8" spans="1:16" ht="15">
      <c r="A8" s="79"/>
      <c r="B8" s="79"/>
      <c r="C8" s="79"/>
      <c r="D8" s="79"/>
      <c r="E8" s="80"/>
      <c r="F8" s="78"/>
      <c r="G8" s="78"/>
      <c r="H8" s="78"/>
      <c r="I8" s="72"/>
      <c r="J8" s="72"/>
      <c r="K8" s="72"/>
      <c r="L8" s="72"/>
      <c r="M8" s="72"/>
      <c r="N8" s="72"/>
      <c r="O8" s="72" t="s">
        <v>205</v>
      </c>
      <c r="P8" s="72"/>
    </row>
    <row r="9" spans="1:17" s="46" customFormat="1" ht="21.75" customHeight="1">
      <c r="A9" s="525"/>
      <c r="B9" s="526"/>
      <c r="C9" s="527"/>
      <c r="D9" s="525" t="s">
        <v>206</v>
      </c>
      <c r="E9" s="527"/>
      <c r="F9" s="539" t="s">
        <v>207</v>
      </c>
      <c r="G9" s="539" t="s">
        <v>427</v>
      </c>
      <c r="H9" s="534" t="s">
        <v>428</v>
      </c>
      <c r="I9" s="535"/>
      <c r="J9" s="536"/>
      <c r="K9" s="534" t="s">
        <v>366</v>
      </c>
      <c r="L9" s="535"/>
      <c r="M9" s="535"/>
      <c r="N9" s="536"/>
      <c r="O9" s="550" t="s">
        <v>409</v>
      </c>
      <c r="P9" s="539" t="s">
        <v>425</v>
      </c>
      <c r="Q9" s="569"/>
    </row>
    <row r="10" spans="1:17" s="46" customFormat="1" ht="18" customHeight="1">
      <c r="A10" s="528"/>
      <c r="B10" s="529"/>
      <c r="C10" s="530"/>
      <c r="D10" s="528"/>
      <c r="E10" s="530"/>
      <c r="F10" s="540"/>
      <c r="G10" s="540"/>
      <c r="H10" s="546" t="s">
        <v>270</v>
      </c>
      <c r="I10" s="547"/>
      <c r="J10" s="539" t="s">
        <v>97</v>
      </c>
      <c r="K10" s="534" t="s">
        <v>30</v>
      </c>
      <c r="L10" s="535"/>
      <c r="M10" s="535"/>
      <c r="N10" s="536"/>
      <c r="O10" s="551"/>
      <c r="P10" s="540"/>
      <c r="Q10" s="569"/>
    </row>
    <row r="11" spans="1:17" s="46" customFormat="1" ht="19.5" customHeight="1">
      <c r="A11" s="528"/>
      <c r="B11" s="529"/>
      <c r="C11" s="530"/>
      <c r="D11" s="528"/>
      <c r="E11" s="530"/>
      <c r="F11" s="540"/>
      <c r="G11" s="540"/>
      <c r="H11" s="548"/>
      <c r="I11" s="549"/>
      <c r="J11" s="540"/>
      <c r="K11" s="539" t="s">
        <v>410</v>
      </c>
      <c r="L11" s="539" t="s">
        <v>411</v>
      </c>
      <c r="M11" s="539" t="s">
        <v>412</v>
      </c>
      <c r="N11" s="537" t="s">
        <v>413</v>
      </c>
      <c r="O11" s="551"/>
      <c r="P11" s="540"/>
      <c r="Q11" s="569"/>
    </row>
    <row r="12" spans="1:17" s="46" customFormat="1" ht="60.75" customHeight="1">
      <c r="A12" s="531"/>
      <c r="B12" s="532"/>
      <c r="C12" s="533"/>
      <c r="D12" s="531"/>
      <c r="E12" s="533"/>
      <c r="F12" s="541"/>
      <c r="G12" s="541"/>
      <c r="H12" s="371" t="s">
        <v>444</v>
      </c>
      <c r="I12" s="371" t="s">
        <v>445</v>
      </c>
      <c r="J12" s="541"/>
      <c r="K12" s="541"/>
      <c r="L12" s="541"/>
      <c r="M12" s="541"/>
      <c r="N12" s="538"/>
      <c r="O12" s="552"/>
      <c r="P12" s="541"/>
      <c r="Q12" s="569"/>
    </row>
    <row r="13" spans="1:17" ht="13.5" customHeight="1">
      <c r="A13" s="383">
        <v>0</v>
      </c>
      <c r="B13" s="542">
        <v>1</v>
      </c>
      <c r="C13" s="543"/>
      <c r="D13" s="544">
        <v>2</v>
      </c>
      <c r="E13" s="545"/>
      <c r="F13" s="45">
        <v>3</v>
      </c>
      <c r="G13" s="45" t="s">
        <v>424</v>
      </c>
      <c r="H13" s="60">
        <v>4</v>
      </c>
      <c r="I13" s="60" t="s">
        <v>367</v>
      </c>
      <c r="J13" s="45">
        <v>5</v>
      </c>
      <c r="K13" s="45" t="s">
        <v>405</v>
      </c>
      <c r="L13" s="45" t="s">
        <v>406</v>
      </c>
      <c r="M13" s="45" t="s">
        <v>407</v>
      </c>
      <c r="N13" s="60" t="s">
        <v>408</v>
      </c>
      <c r="O13" s="145">
        <v>7</v>
      </c>
      <c r="P13" s="60">
        <v>8</v>
      </c>
      <c r="Q13" s="49"/>
    </row>
    <row r="14" spans="1:16" ht="24.75" customHeight="1">
      <c r="A14" s="383" t="s">
        <v>208</v>
      </c>
      <c r="B14" s="383"/>
      <c r="C14" s="383"/>
      <c r="D14" s="553" t="s">
        <v>148</v>
      </c>
      <c r="E14" s="554"/>
      <c r="F14" s="45">
        <v>1</v>
      </c>
      <c r="G14" s="157">
        <f aca="true" t="shared" si="0" ref="G14:N14">G15+G35+G41</f>
        <v>325580</v>
      </c>
      <c r="H14" s="50">
        <f t="shared" si="0"/>
        <v>322902</v>
      </c>
      <c r="I14" s="50">
        <f t="shared" si="0"/>
        <v>322902</v>
      </c>
      <c r="J14" s="50">
        <f t="shared" si="0"/>
        <v>325745</v>
      </c>
      <c r="K14" s="50" t="e">
        <f t="shared" si="0"/>
        <v>#REF!</v>
      </c>
      <c r="L14" s="50" t="e">
        <f t="shared" si="0"/>
        <v>#REF!</v>
      </c>
      <c r="M14" s="50" t="e">
        <f t="shared" si="0"/>
        <v>#REF!</v>
      </c>
      <c r="N14" s="50">
        <f t="shared" si="0"/>
        <v>328040</v>
      </c>
      <c r="O14" s="146">
        <f>N14/J14*100</f>
        <v>100.70453882638259</v>
      </c>
      <c r="P14" s="157">
        <f>J14/G14*100</f>
        <v>100.05067878862337</v>
      </c>
    </row>
    <row r="15" spans="1:16" ht="41.25" customHeight="1">
      <c r="A15" s="555"/>
      <c r="B15" s="369">
        <v>1</v>
      </c>
      <c r="C15" s="383"/>
      <c r="D15" s="573" t="s">
        <v>149</v>
      </c>
      <c r="E15" s="574"/>
      <c r="F15" s="45">
        <v>2</v>
      </c>
      <c r="G15" s="67">
        <f aca="true" t="shared" si="1" ref="G15:N15">G16+G21+G22+G25+G26+G27</f>
        <v>309216</v>
      </c>
      <c r="H15" s="51">
        <f t="shared" si="1"/>
        <v>312802</v>
      </c>
      <c r="I15" s="51">
        <f t="shared" si="1"/>
        <v>312802</v>
      </c>
      <c r="J15" s="51">
        <f t="shared" si="1"/>
        <v>312833</v>
      </c>
      <c r="K15" s="51" t="e">
        <f t="shared" si="1"/>
        <v>#REF!</v>
      </c>
      <c r="L15" s="51" t="e">
        <f t="shared" si="1"/>
        <v>#REF!</v>
      </c>
      <c r="M15" s="51" t="e">
        <f t="shared" si="1"/>
        <v>#REF!</v>
      </c>
      <c r="N15" s="51">
        <f t="shared" si="1"/>
        <v>314986</v>
      </c>
      <c r="O15" s="147">
        <f aca="true" t="shared" si="2" ref="O15:O78">SUM(N15/J15*100)</f>
        <v>100.68822662570764</v>
      </c>
      <c r="P15" s="67">
        <f aca="true" t="shared" si="3" ref="P15:P78">J15/G15*100</f>
        <v>101.16973248473559</v>
      </c>
    </row>
    <row r="16" spans="1:16" ht="31.5" customHeight="1">
      <c r="A16" s="556"/>
      <c r="B16" s="555"/>
      <c r="C16" s="383" t="s">
        <v>245</v>
      </c>
      <c r="D16" s="573" t="s">
        <v>63</v>
      </c>
      <c r="E16" s="574"/>
      <c r="F16" s="45">
        <v>3</v>
      </c>
      <c r="G16" s="186">
        <f aca="true" t="shared" si="4" ref="G16:N16">SUM(G17:G20)</f>
        <v>285566</v>
      </c>
      <c r="H16" s="51">
        <f t="shared" si="4"/>
        <v>295152</v>
      </c>
      <c r="I16" s="51">
        <f t="shared" si="4"/>
        <v>295152</v>
      </c>
      <c r="J16" s="51">
        <f t="shared" si="4"/>
        <v>291113</v>
      </c>
      <c r="K16" s="51" t="e">
        <f t="shared" si="4"/>
        <v>#REF!</v>
      </c>
      <c r="L16" s="51" t="e">
        <f t="shared" si="4"/>
        <v>#REF!</v>
      </c>
      <c r="M16" s="51" t="e">
        <f t="shared" si="4"/>
        <v>#REF!</v>
      </c>
      <c r="N16" s="51">
        <f t="shared" si="4"/>
        <v>293800</v>
      </c>
      <c r="O16" s="147">
        <f t="shared" si="2"/>
        <v>100.92300927818407</v>
      </c>
      <c r="P16" s="67">
        <f t="shared" si="3"/>
        <v>101.94245813577247</v>
      </c>
    </row>
    <row r="17" spans="1:16" ht="15.75" customHeight="1">
      <c r="A17" s="556"/>
      <c r="B17" s="556"/>
      <c r="C17" s="383"/>
      <c r="D17" s="381" t="s">
        <v>22</v>
      </c>
      <c r="E17" s="381" t="s">
        <v>271</v>
      </c>
      <c r="F17" s="45">
        <v>4</v>
      </c>
      <c r="G17" s="187"/>
      <c r="H17" s="51"/>
      <c r="I17" s="51"/>
      <c r="J17" s="51"/>
      <c r="K17" s="51"/>
      <c r="L17" s="51"/>
      <c r="M17" s="51"/>
      <c r="N17" s="51"/>
      <c r="O17" s="147"/>
      <c r="P17" s="67"/>
    </row>
    <row r="18" spans="1:16" ht="15.75" customHeight="1">
      <c r="A18" s="556"/>
      <c r="B18" s="556"/>
      <c r="C18" s="383"/>
      <c r="D18" s="381" t="s">
        <v>24</v>
      </c>
      <c r="E18" s="381" t="s">
        <v>272</v>
      </c>
      <c r="F18" s="45">
        <v>5</v>
      </c>
      <c r="G18" s="187">
        <v>198621</v>
      </c>
      <c r="H18" s="51">
        <v>173460</v>
      </c>
      <c r="I18" s="51">
        <v>173460</v>
      </c>
      <c r="J18" s="51">
        <v>167200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51">
        <v>164241</v>
      </c>
      <c r="O18" s="147">
        <f t="shared" si="2"/>
        <v>98.23026315789474</v>
      </c>
      <c r="P18" s="67">
        <f t="shared" si="3"/>
        <v>84.18042402364301</v>
      </c>
    </row>
    <row r="19" spans="1:16" ht="15.75" customHeight="1">
      <c r="A19" s="556"/>
      <c r="B19" s="556"/>
      <c r="C19" s="383"/>
      <c r="D19" s="381" t="s">
        <v>31</v>
      </c>
      <c r="E19" s="381" t="s">
        <v>273</v>
      </c>
      <c r="F19" s="45">
        <v>6</v>
      </c>
      <c r="G19" s="187">
        <v>64907</v>
      </c>
      <c r="H19" s="51">
        <v>101843</v>
      </c>
      <c r="I19" s="51">
        <v>101843</v>
      </c>
      <c r="J19" s="51">
        <v>103125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51">
        <v>106164</v>
      </c>
      <c r="O19" s="147">
        <f t="shared" si="2"/>
        <v>102.94690909090909</v>
      </c>
      <c r="P19" s="67">
        <f t="shared" si="3"/>
        <v>158.8811684410002</v>
      </c>
    </row>
    <row r="20" spans="1:16" ht="15.75" customHeight="1">
      <c r="A20" s="556"/>
      <c r="B20" s="556"/>
      <c r="C20" s="383"/>
      <c r="D20" s="381" t="s">
        <v>32</v>
      </c>
      <c r="E20" s="381" t="s">
        <v>274</v>
      </c>
      <c r="F20" s="45">
        <v>7</v>
      </c>
      <c r="G20" s="187">
        <v>22038</v>
      </c>
      <c r="H20" s="51">
        <v>19849</v>
      </c>
      <c r="I20" s="51">
        <v>19849</v>
      </c>
      <c r="J20" s="51">
        <v>20788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51">
        <v>23395</v>
      </c>
      <c r="O20" s="147">
        <f t="shared" si="2"/>
        <v>112.5408889744083</v>
      </c>
      <c r="P20" s="67">
        <f t="shared" si="3"/>
        <v>94.32797894545784</v>
      </c>
    </row>
    <row r="21" spans="1:16" ht="15.75" customHeight="1">
      <c r="A21" s="556"/>
      <c r="B21" s="556"/>
      <c r="C21" s="383" t="s">
        <v>251</v>
      </c>
      <c r="D21" s="573" t="s">
        <v>275</v>
      </c>
      <c r="E21" s="574"/>
      <c r="F21" s="45">
        <v>8</v>
      </c>
      <c r="G21" s="51"/>
      <c r="H21" s="51"/>
      <c r="I21" s="51"/>
      <c r="J21" s="47"/>
      <c r="K21" s="47"/>
      <c r="L21" s="47"/>
      <c r="M21" s="47"/>
      <c r="N21" s="51"/>
      <c r="O21" s="147"/>
      <c r="P21" s="67"/>
    </row>
    <row r="22" spans="1:16" ht="43.5" customHeight="1">
      <c r="A22" s="556"/>
      <c r="B22" s="556"/>
      <c r="C22" s="383" t="s">
        <v>253</v>
      </c>
      <c r="D22" s="573" t="s">
        <v>150</v>
      </c>
      <c r="E22" s="574"/>
      <c r="F22" s="45">
        <v>9</v>
      </c>
      <c r="G22" s="51"/>
      <c r="H22" s="51"/>
      <c r="I22" s="51"/>
      <c r="J22" s="47"/>
      <c r="K22" s="47"/>
      <c r="L22" s="47"/>
      <c r="M22" s="47"/>
      <c r="N22" s="51"/>
      <c r="O22" s="147"/>
      <c r="P22" s="67"/>
    </row>
    <row r="23" spans="1:16" ht="27.75" customHeight="1">
      <c r="A23" s="556"/>
      <c r="B23" s="556"/>
      <c r="C23" s="555"/>
      <c r="D23" s="81" t="s">
        <v>276</v>
      </c>
      <c r="E23" s="387" t="s">
        <v>134</v>
      </c>
      <c r="F23" s="45">
        <v>10</v>
      </c>
      <c r="G23" s="51"/>
      <c r="H23" s="51"/>
      <c r="I23" s="51"/>
      <c r="J23" s="47"/>
      <c r="K23" s="47"/>
      <c r="L23" s="47"/>
      <c r="M23" s="47"/>
      <c r="N23" s="51"/>
      <c r="O23" s="147"/>
      <c r="P23" s="67"/>
    </row>
    <row r="24" spans="1:16" ht="27.75" customHeight="1">
      <c r="A24" s="556"/>
      <c r="B24" s="556"/>
      <c r="C24" s="557"/>
      <c r="D24" s="81" t="s">
        <v>277</v>
      </c>
      <c r="E24" s="387" t="s">
        <v>278</v>
      </c>
      <c r="F24" s="45">
        <v>11</v>
      </c>
      <c r="G24" s="51"/>
      <c r="H24" s="51"/>
      <c r="I24" s="51"/>
      <c r="J24" s="47"/>
      <c r="K24" s="47"/>
      <c r="L24" s="47"/>
      <c r="M24" s="47"/>
      <c r="N24" s="51"/>
      <c r="O24" s="147"/>
      <c r="P24" s="67"/>
    </row>
    <row r="25" spans="1:16" ht="18.75" customHeight="1">
      <c r="A25" s="556"/>
      <c r="B25" s="556"/>
      <c r="C25" s="383" t="s">
        <v>255</v>
      </c>
      <c r="D25" s="573" t="s">
        <v>151</v>
      </c>
      <c r="E25" s="574"/>
      <c r="F25" s="45">
        <v>12</v>
      </c>
      <c r="G25" s="67">
        <v>132</v>
      </c>
      <c r="H25" s="51"/>
      <c r="I25" s="51"/>
      <c r="J25" s="51"/>
      <c r="K25" s="51"/>
      <c r="L25" s="51"/>
      <c r="M25" s="51"/>
      <c r="N25" s="51"/>
      <c r="O25" s="147"/>
      <c r="P25" s="67"/>
    </row>
    <row r="26" spans="1:16" ht="27.75" customHeight="1">
      <c r="A26" s="556"/>
      <c r="B26" s="557"/>
      <c r="C26" s="383" t="s">
        <v>257</v>
      </c>
      <c r="D26" s="573" t="s">
        <v>279</v>
      </c>
      <c r="E26" s="574"/>
      <c r="F26" s="45">
        <v>13</v>
      </c>
      <c r="G26" s="67">
        <v>64</v>
      </c>
      <c r="H26" s="51"/>
      <c r="I26" s="51"/>
      <c r="J26" s="51"/>
      <c r="K26" s="51"/>
      <c r="L26" s="51"/>
      <c r="M26" s="51"/>
      <c r="N26" s="51"/>
      <c r="O26" s="147"/>
      <c r="P26" s="67"/>
    </row>
    <row r="27" spans="1:16" ht="39" customHeight="1">
      <c r="A27" s="556"/>
      <c r="B27" s="383"/>
      <c r="C27" s="383" t="s">
        <v>280</v>
      </c>
      <c r="D27" s="573" t="s">
        <v>152</v>
      </c>
      <c r="E27" s="574"/>
      <c r="F27" s="45">
        <v>14</v>
      </c>
      <c r="G27" s="67">
        <f aca="true" t="shared" si="5" ref="G27:N27">G28+G29+G32+G33+G34</f>
        <v>23454</v>
      </c>
      <c r="H27" s="51">
        <f t="shared" si="5"/>
        <v>17650</v>
      </c>
      <c r="I27" s="51">
        <f t="shared" si="5"/>
        <v>17650</v>
      </c>
      <c r="J27" s="51">
        <f t="shared" si="5"/>
        <v>21720</v>
      </c>
      <c r="K27" s="51" t="e">
        <f t="shared" si="5"/>
        <v>#REF!</v>
      </c>
      <c r="L27" s="51" t="e">
        <f t="shared" si="5"/>
        <v>#REF!</v>
      </c>
      <c r="M27" s="51" t="e">
        <f t="shared" si="5"/>
        <v>#REF!</v>
      </c>
      <c r="N27" s="51">
        <f t="shared" si="5"/>
        <v>21186</v>
      </c>
      <c r="O27" s="147">
        <f t="shared" si="2"/>
        <v>97.54143646408839</v>
      </c>
      <c r="P27" s="67">
        <f t="shared" si="3"/>
        <v>92.60680480941417</v>
      </c>
    </row>
    <row r="28" spans="1:16" ht="18" customHeight="1">
      <c r="A28" s="556"/>
      <c r="B28" s="383"/>
      <c r="C28" s="383"/>
      <c r="D28" s="381" t="s">
        <v>281</v>
      </c>
      <c r="E28" s="381" t="s">
        <v>283</v>
      </c>
      <c r="F28" s="45">
        <v>15</v>
      </c>
      <c r="G28" s="67">
        <v>7511</v>
      </c>
      <c r="H28" s="51">
        <v>2900</v>
      </c>
      <c r="I28" s="51">
        <v>2900</v>
      </c>
      <c r="J28" s="51">
        <v>6000</v>
      </c>
      <c r="K28" s="51" t="e">
        <f>#REF!</f>
        <v>#REF!</v>
      </c>
      <c r="L28" s="51" t="e">
        <f>#REF!</f>
        <v>#REF!</v>
      </c>
      <c r="M28" s="51" t="e">
        <f>#REF!</f>
        <v>#REF!</v>
      </c>
      <c r="N28" s="51">
        <v>4972</v>
      </c>
      <c r="O28" s="147">
        <f t="shared" si="2"/>
        <v>82.86666666666666</v>
      </c>
      <c r="P28" s="67">
        <f t="shared" si="3"/>
        <v>79.88283850352816</v>
      </c>
    </row>
    <row r="29" spans="1:17" ht="28.5" customHeight="1">
      <c r="A29" s="556"/>
      <c r="B29" s="383"/>
      <c r="C29" s="383"/>
      <c r="D29" s="381" t="s">
        <v>33</v>
      </c>
      <c r="E29" s="381" t="s">
        <v>155</v>
      </c>
      <c r="F29" s="45">
        <v>16</v>
      </c>
      <c r="G29" s="67">
        <f>SUM(G30:G31)</f>
        <v>2</v>
      </c>
      <c r="H29" s="51"/>
      <c r="I29" s="51"/>
      <c r="J29" s="51"/>
      <c r="K29" s="51"/>
      <c r="L29" s="51"/>
      <c r="M29" s="51"/>
      <c r="N29" s="51"/>
      <c r="O29" s="147"/>
      <c r="P29" s="67"/>
      <c r="Q29" s="380"/>
    </row>
    <row r="30" spans="1:16" ht="14.25" customHeight="1">
      <c r="A30" s="556"/>
      <c r="B30" s="383"/>
      <c r="C30" s="383"/>
      <c r="D30" s="381"/>
      <c r="E30" s="381" t="s">
        <v>153</v>
      </c>
      <c r="F30" s="45">
        <v>17</v>
      </c>
      <c r="G30" s="67">
        <v>2</v>
      </c>
      <c r="H30" s="51"/>
      <c r="I30" s="51"/>
      <c r="J30" s="51"/>
      <c r="K30" s="51"/>
      <c r="L30" s="51"/>
      <c r="M30" s="51"/>
      <c r="N30" s="51"/>
      <c r="O30" s="147"/>
      <c r="P30" s="67"/>
    </row>
    <row r="31" spans="1:16" ht="14.25" customHeight="1">
      <c r="A31" s="556"/>
      <c r="B31" s="383"/>
      <c r="C31" s="383"/>
      <c r="D31" s="381"/>
      <c r="E31" s="381" t="s">
        <v>64</v>
      </c>
      <c r="F31" s="45">
        <v>18</v>
      </c>
      <c r="G31" s="67">
        <v>0</v>
      </c>
      <c r="H31" s="51"/>
      <c r="I31" s="51"/>
      <c r="J31" s="51"/>
      <c r="K31" s="51"/>
      <c r="L31" s="51"/>
      <c r="M31" s="51"/>
      <c r="N31" s="51"/>
      <c r="O31" s="147"/>
      <c r="P31" s="67"/>
    </row>
    <row r="32" spans="1:16" ht="14.25" customHeight="1">
      <c r="A32" s="556"/>
      <c r="B32" s="383"/>
      <c r="C32" s="383"/>
      <c r="D32" s="381" t="s">
        <v>34</v>
      </c>
      <c r="E32" s="381" t="s">
        <v>284</v>
      </c>
      <c r="F32" s="45">
        <v>19</v>
      </c>
      <c r="G32" s="67">
        <v>14057</v>
      </c>
      <c r="H32" s="51">
        <v>14600</v>
      </c>
      <c r="I32" s="51">
        <v>14600</v>
      </c>
      <c r="J32" s="51">
        <v>14100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51">
        <v>15714</v>
      </c>
      <c r="O32" s="147">
        <f t="shared" si="2"/>
        <v>111.4468085106383</v>
      </c>
      <c r="P32" s="67">
        <f t="shared" si="3"/>
        <v>100.30589741765668</v>
      </c>
    </row>
    <row r="33" spans="1:16" ht="16.5" customHeight="1">
      <c r="A33" s="556"/>
      <c r="B33" s="383"/>
      <c r="C33" s="383"/>
      <c r="D33" s="381" t="s">
        <v>35</v>
      </c>
      <c r="E33" s="381" t="s">
        <v>285</v>
      </c>
      <c r="F33" s="45">
        <v>20</v>
      </c>
      <c r="G33" s="67"/>
      <c r="H33" s="51"/>
      <c r="I33" s="51"/>
      <c r="J33" s="51"/>
      <c r="K33" s="51"/>
      <c r="L33" s="51"/>
      <c r="M33" s="51"/>
      <c r="N33" s="51"/>
      <c r="O33" s="147"/>
      <c r="P33" s="67"/>
    </row>
    <row r="34" spans="1:16" ht="16.5" customHeight="1">
      <c r="A34" s="556"/>
      <c r="B34" s="383"/>
      <c r="C34" s="383"/>
      <c r="D34" s="381" t="s">
        <v>36</v>
      </c>
      <c r="E34" s="381" t="s">
        <v>274</v>
      </c>
      <c r="F34" s="45">
        <v>21</v>
      </c>
      <c r="G34" s="67">
        <v>1884</v>
      </c>
      <c r="H34" s="51">
        <v>150</v>
      </c>
      <c r="I34" s="51">
        <v>150</v>
      </c>
      <c r="J34" s="51">
        <v>1620</v>
      </c>
      <c r="K34" s="51" t="e">
        <f>#REF!</f>
        <v>#REF!</v>
      </c>
      <c r="L34" s="51" t="e">
        <f>#REF!</f>
        <v>#REF!</v>
      </c>
      <c r="M34" s="51" t="e">
        <f>#REF!</f>
        <v>#REF!</v>
      </c>
      <c r="N34" s="51">
        <v>500</v>
      </c>
      <c r="O34" s="147">
        <f t="shared" si="2"/>
        <v>30.864197530864196</v>
      </c>
      <c r="P34" s="67">
        <f t="shared" si="3"/>
        <v>85.98726114649682</v>
      </c>
    </row>
    <row r="35" spans="1:16" ht="42" customHeight="1">
      <c r="A35" s="556"/>
      <c r="B35" s="383">
        <v>2</v>
      </c>
      <c r="C35" s="383"/>
      <c r="D35" s="573" t="s">
        <v>154</v>
      </c>
      <c r="E35" s="574"/>
      <c r="F35" s="45">
        <v>22</v>
      </c>
      <c r="G35" s="51">
        <f aca="true" t="shared" si="6" ref="G35:N35">SUM(G36:G40)</f>
        <v>16364</v>
      </c>
      <c r="H35" s="51">
        <f>SUM(H36:H40)</f>
        <v>10100</v>
      </c>
      <c r="I35" s="51">
        <f>SUM(I36:I40)</f>
        <v>10100</v>
      </c>
      <c r="J35" s="51">
        <f>SUM(J36:J40)</f>
        <v>12912</v>
      </c>
      <c r="K35" s="51" t="e">
        <f t="shared" si="6"/>
        <v>#REF!</v>
      </c>
      <c r="L35" s="51" t="e">
        <f t="shared" si="6"/>
        <v>#REF!</v>
      </c>
      <c r="M35" s="51" t="e">
        <f t="shared" si="6"/>
        <v>#REF!</v>
      </c>
      <c r="N35" s="51">
        <f t="shared" si="6"/>
        <v>13054</v>
      </c>
      <c r="O35" s="147">
        <f t="shared" si="2"/>
        <v>101.0997521685254</v>
      </c>
      <c r="P35" s="67">
        <f t="shared" si="3"/>
        <v>78.90491322415058</v>
      </c>
    </row>
    <row r="36" spans="1:16" ht="15.75" customHeight="1">
      <c r="A36" s="556"/>
      <c r="B36" s="555"/>
      <c r="C36" s="383" t="s">
        <v>245</v>
      </c>
      <c r="D36" s="575" t="s">
        <v>286</v>
      </c>
      <c r="E36" s="576"/>
      <c r="F36" s="45">
        <v>23</v>
      </c>
      <c r="G36" s="51"/>
      <c r="H36" s="51"/>
      <c r="I36" s="51"/>
      <c r="J36" s="51"/>
      <c r="K36" s="51"/>
      <c r="L36" s="51"/>
      <c r="M36" s="51"/>
      <c r="N36" s="51"/>
      <c r="O36" s="147"/>
      <c r="P36" s="67"/>
    </row>
    <row r="37" spans="1:16" ht="20.25" customHeight="1">
      <c r="A37" s="556"/>
      <c r="B37" s="556"/>
      <c r="C37" s="383" t="s">
        <v>251</v>
      </c>
      <c r="D37" s="575" t="s">
        <v>287</v>
      </c>
      <c r="E37" s="576"/>
      <c r="F37" s="45">
        <v>24</v>
      </c>
      <c r="G37" s="51"/>
      <c r="H37" s="51"/>
      <c r="I37" s="51"/>
      <c r="J37" s="51"/>
      <c r="K37" s="51"/>
      <c r="L37" s="51"/>
      <c r="M37" s="51"/>
      <c r="N37" s="51"/>
      <c r="O37" s="147"/>
      <c r="P37" s="67"/>
    </row>
    <row r="38" spans="1:16" ht="19.5" customHeight="1">
      <c r="A38" s="556"/>
      <c r="B38" s="556"/>
      <c r="C38" s="383" t="s">
        <v>253</v>
      </c>
      <c r="D38" s="575" t="s">
        <v>288</v>
      </c>
      <c r="E38" s="576"/>
      <c r="F38" s="45">
        <v>25</v>
      </c>
      <c r="G38" s="51">
        <v>14690</v>
      </c>
      <c r="H38" s="51">
        <v>8600</v>
      </c>
      <c r="I38" s="51">
        <v>8600</v>
      </c>
      <c r="J38" s="51">
        <v>11000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>
        <v>11100</v>
      </c>
      <c r="O38" s="147">
        <f t="shared" si="2"/>
        <v>100.9090909090909</v>
      </c>
      <c r="P38" s="67">
        <f t="shared" si="3"/>
        <v>74.88087134104833</v>
      </c>
    </row>
    <row r="39" spans="1:16" ht="16.5" customHeight="1">
      <c r="A39" s="556"/>
      <c r="B39" s="556"/>
      <c r="C39" s="383" t="s">
        <v>255</v>
      </c>
      <c r="D39" s="575" t="s">
        <v>289</v>
      </c>
      <c r="E39" s="576"/>
      <c r="F39" s="45">
        <v>26</v>
      </c>
      <c r="G39" s="51">
        <v>1631</v>
      </c>
      <c r="H39" s="51">
        <v>1460</v>
      </c>
      <c r="I39" s="51">
        <v>1460</v>
      </c>
      <c r="J39" s="51">
        <v>1762</v>
      </c>
      <c r="K39" s="51" t="e">
        <f>#REF!</f>
        <v>#REF!</v>
      </c>
      <c r="L39" s="51" t="e">
        <f>#REF!</f>
        <v>#REF!</v>
      </c>
      <c r="M39" s="51" t="e">
        <f>#REF!</f>
        <v>#REF!</v>
      </c>
      <c r="N39" s="51">
        <v>1901</v>
      </c>
      <c r="O39" s="147">
        <f t="shared" si="2"/>
        <v>107.88876276958001</v>
      </c>
      <c r="P39" s="67">
        <f t="shared" si="3"/>
        <v>108.03188228080931</v>
      </c>
    </row>
    <row r="40" spans="1:16" ht="17.25" customHeight="1">
      <c r="A40" s="556"/>
      <c r="B40" s="557"/>
      <c r="C40" s="383" t="s">
        <v>257</v>
      </c>
      <c r="D40" s="575" t="s">
        <v>290</v>
      </c>
      <c r="E40" s="576"/>
      <c r="F40" s="45">
        <v>27</v>
      </c>
      <c r="G40" s="51">
        <v>43</v>
      </c>
      <c r="H40" s="51">
        <v>40</v>
      </c>
      <c r="I40" s="51">
        <v>40</v>
      </c>
      <c r="J40" s="51">
        <v>150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>
        <v>53</v>
      </c>
      <c r="O40" s="147">
        <f t="shared" si="2"/>
        <v>35.333333333333336</v>
      </c>
      <c r="P40" s="67">
        <f t="shared" si="3"/>
        <v>348.83720930232556</v>
      </c>
    </row>
    <row r="41" spans="1:16" ht="17.25" customHeight="1">
      <c r="A41" s="557"/>
      <c r="B41" s="383">
        <v>3</v>
      </c>
      <c r="C41" s="383"/>
      <c r="D41" s="575" t="s">
        <v>210</v>
      </c>
      <c r="E41" s="576"/>
      <c r="F41" s="45">
        <v>28</v>
      </c>
      <c r="G41" s="51"/>
      <c r="H41" s="51"/>
      <c r="I41" s="51"/>
      <c r="J41" s="47"/>
      <c r="K41" s="47"/>
      <c r="L41" s="47"/>
      <c r="M41" s="47"/>
      <c r="N41" s="51"/>
      <c r="O41" s="147"/>
      <c r="P41" s="67"/>
    </row>
    <row r="42" spans="1:16" ht="24" customHeight="1">
      <c r="A42" s="382" t="s">
        <v>213</v>
      </c>
      <c r="B42" s="577" t="s">
        <v>195</v>
      </c>
      <c r="C42" s="578"/>
      <c r="D42" s="578"/>
      <c r="E42" s="579"/>
      <c r="F42" s="45">
        <v>29</v>
      </c>
      <c r="G42" s="50">
        <f aca="true" t="shared" si="7" ref="G42:N42">SUM(G43+G150+G158)</f>
        <v>205444</v>
      </c>
      <c r="H42" s="50">
        <f t="shared" si="7"/>
        <v>264598</v>
      </c>
      <c r="I42" s="50">
        <f t="shared" si="7"/>
        <v>264598</v>
      </c>
      <c r="J42" s="50">
        <f t="shared" si="7"/>
        <v>263764</v>
      </c>
      <c r="K42" s="50" t="e">
        <f t="shared" si="7"/>
        <v>#REF!</v>
      </c>
      <c r="L42" s="50" t="e">
        <f t="shared" si="7"/>
        <v>#REF!</v>
      </c>
      <c r="M42" s="50" t="e">
        <f t="shared" si="7"/>
        <v>#REF!</v>
      </c>
      <c r="N42" s="50">
        <f t="shared" si="7"/>
        <v>264531</v>
      </c>
      <c r="O42" s="146">
        <f t="shared" si="2"/>
        <v>100.29079025189185</v>
      </c>
      <c r="P42" s="157">
        <f t="shared" si="3"/>
        <v>128.38729775510603</v>
      </c>
    </row>
    <row r="43" spans="1:16" ht="32.25" customHeight="1">
      <c r="A43" s="537"/>
      <c r="B43" s="382">
        <v>1</v>
      </c>
      <c r="C43" s="580" t="s">
        <v>158</v>
      </c>
      <c r="D43" s="581"/>
      <c r="E43" s="582"/>
      <c r="F43" s="45">
        <v>30</v>
      </c>
      <c r="G43" s="51">
        <f aca="true" t="shared" si="8" ref="G43:N43">G44+G92+G99+G133</f>
        <v>195193</v>
      </c>
      <c r="H43" s="51">
        <f t="shared" si="8"/>
        <v>248977</v>
      </c>
      <c r="I43" s="51">
        <f t="shared" si="8"/>
        <v>248977</v>
      </c>
      <c r="J43" s="51">
        <f t="shared" si="8"/>
        <v>248200</v>
      </c>
      <c r="K43" s="51" t="e">
        <f t="shared" si="8"/>
        <v>#REF!</v>
      </c>
      <c r="L43" s="51" t="e">
        <f t="shared" si="8"/>
        <v>#REF!</v>
      </c>
      <c r="M43" s="51" t="e">
        <f t="shared" si="8"/>
        <v>#REF!</v>
      </c>
      <c r="N43" s="51">
        <f t="shared" si="8"/>
        <v>252000</v>
      </c>
      <c r="O43" s="147">
        <f t="shared" si="2"/>
        <v>101.53102336825141</v>
      </c>
      <c r="P43" s="67">
        <f t="shared" si="3"/>
        <v>127.15619924894848</v>
      </c>
    </row>
    <row r="44" spans="1:16" ht="27.75" customHeight="1">
      <c r="A44" s="558"/>
      <c r="B44" s="537"/>
      <c r="C44" s="573" t="s">
        <v>159</v>
      </c>
      <c r="D44" s="583"/>
      <c r="E44" s="574"/>
      <c r="F44" s="45">
        <v>31</v>
      </c>
      <c r="G44" s="51">
        <f aca="true" t="shared" si="9" ref="G44:N44">SUM(G45+G53+G59)</f>
        <v>65557</v>
      </c>
      <c r="H44" s="51">
        <f>SUM(H45+H53+H59)</f>
        <v>100045</v>
      </c>
      <c r="I44" s="51">
        <f>SUM(I45+I53+I59)</f>
        <v>100045</v>
      </c>
      <c r="J44" s="51">
        <f>SUM(J45+J53+J59)</f>
        <v>97944</v>
      </c>
      <c r="K44" s="51" t="e">
        <f t="shared" si="9"/>
        <v>#REF!</v>
      </c>
      <c r="L44" s="51" t="e">
        <f t="shared" si="9"/>
        <v>#REF!</v>
      </c>
      <c r="M44" s="51" t="e">
        <f t="shared" si="9"/>
        <v>#REF!</v>
      </c>
      <c r="N44" s="51">
        <f t="shared" si="9"/>
        <v>105822</v>
      </c>
      <c r="O44" s="147">
        <f t="shared" si="2"/>
        <v>108.043371722617</v>
      </c>
      <c r="P44" s="67">
        <f t="shared" si="3"/>
        <v>149.40280976859833</v>
      </c>
    </row>
    <row r="45" spans="1:16" ht="42.75" customHeight="1">
      <c r="A45" s="558"/>
      <c r="B45" s="558"/>
      <c r="C45" s="383" t="s">
        <v>291</v>
      </c>
      <c r="D45" s="573" t="s">
        <v>156</v>
      </c>
      <c r="E45" s="574"/>
      <c r="F45" s="45">
        <v>32</v>
      </c>
      <c r="G45" s="51">
        <f aca="true" t="shared" si="10" ref="G45:N45">SUM(G46+G47+G50+G51+G52)</f>
        <v>27061</v>
      </c>
      <c r="H45" s="51">
        <f>SUM(H46+H47+H50+H51+H52)</f>
        <v>40091</v>
      </c>
      <c r="I45" s="51">
        <f>SUM(I46+I47+I50+I51+I52)</f>
        <v>40091</v>
      </c>
      <c r="J45" s="51">
        <f>SUM(J46+J47+J50+J51+J52)</f>
        <v>39987</v>
      </c>
      <c r="K45" s="51" t="e">
        <f t="shared" si="10"/>
        <v>#REF!</v>
      </c>
      <c r="L45" s="51" t="e">
        <f t="shared" si="10"/>
        <v>#REF!</v>
      </c>
      <c r="M45" s="51" t="e">
        <f t="shared" si="10"/>
        <v>#REF!</v>
      </c>
      <c r="N45" s="51">
        <f t="shared" si="10"/>
        <v>34373</v>
      </c>
      <c r="O45" s="147">
        <f t="shared" si="2"/>
        <v>85.96043714207117</v>
      </c>
      <c r="P45" s="67">
        <f t="shared" si="3"/>
        <v>147.76615793947008</v>
      </c>
    </row>
    <row r="46" spans="1:17" ht="20.25" customHeight="1">
      <c r="A46" s="558"/>
      <c r="B46" s="558"/>
      <c r="C46" s="383" t="s">
        <v>245</v>
      </c>
      <c r="D46" s="573" t="s">
        <v>292</v>
      </c>
      <c r="E46" s="574"/>
      <c r="F46" s="45">
        <v>33</v>
      </c>
      <c r="G46" s="51">
        <v>2279</v>
      </c>
      <c r="H46" s="51">
        <v>6104</v>
      </c>
      <c r="I46" s="51">
        <v>6104</v>
      </c>
      <c r="J46" s="51">
        <v>6000</v>
      </c>
      <c r="K46" s="290" t="e">
        <f>#REF!</f>
        <v>#REF!</v>
      </c>
      <c r="L46" s="290" t="e">
        <f>#REF!</f>
        <v>#REF!</v>
      </c>
      <c r="M46" s="290" t="e">
        <f>#REF!</f>
        <v>#REF!</v>
      </c>
      <c r="N46" s="290">
        <v>5854</v>
      </c>
      <c r="O46" s="147">
        <f t="shared" si="2"/>
        <v>97.56666666666666</v>
      </c>
      <c r="P46" s="67">
        <f t="shared" si="3"/>
        <v>263.2733655111891</v>
      </c>
      <c r="Q46" s="377">
        <v>-1000</v>
      </c>
    </row>
    <row r="47" spans="1:16" ht="28.5" customHeight="1">
      <c r="A47" s="558"/>
      <c r="B47" s="558"/>
      <c r="C47" s="383" t="s">
        <v>251</v>
      </c>
      <c r="D47" s="573" t="s">
        <v>65</v>
      </c>
      <c r="E47" s="574"/>
      <c r="F47" s="45">
        <v>34</v>
      </c>
      <c r="G47" s="51">
        <v>3338</v>
      </c>
      <c r="H47" s="51">
        <v>6877</v>
      </c>
      <c r="I47" s="51">
        <v>6877</v>
      </c>
      <c r="J47" s="51">
        <v>6877</v>
      </c>
      <c r="K47" s="51" t="e">
        <f>#REF!</f>
        <v>#REF!</v>
      </c>
      <c r="L47" s="51" t="e">
        <f>#REF!</f>
        <v>#REF!</v>
      </c>
      <c r="M47" s="51" t="e">
        <f>#REF!</f>
        <v>#REF!</v>
      </c>
      <c r="N47" s="51">
        <v>4634</v>
      </c>
      <c r="O47" s="147">
        <f t="shared" si="2"/>
        <v>67.38403373564054</v>
      </c>
      <c r="P47" s="67">
        <f t="shared" si="3"/>
        <v>206.0215698022768</v>
      </c>
    </row>
    <row r="48" spans="1:16" ht="17.25" customHeight="1">
      <c r="A48" s="558"/>
      <c r="B48" s="558"/>
      <c r="C48" s="383"/>
      <c r="D48" s="381" t="s">
        <v>293</v>
      </c>
      <c r="E48" s="381" t="s">
        <v>294</v>
      </c>
      <c r="F48" s="45">
        <v>35</v>
      </c>
      <c r="G48" s="51">
        <v>719</v>
      </c>
      <c r="H48" s="51">
        <v>2321</v>
      </c>
      <c r="I48" s="51">
        <v>2321</v>
      </c>
      <c r="J48" s="51">
        <v>2321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51">
        <v>1800</v>
      </c>
      <c r="O48" s="147">
        <f t="shared" si="2"/>
        <v>77.55277897457992</v>
      </c>
      <c r="P48" s="67">
        <f t="shared" si="3"/>
        <v>322.80945757997216</v>
      </c>
    </row>
    <row r="49" spans="1:16" ht="18" customHeight="1">
      <c r="A49" s="558"/>
      <c r="B49" s="558"/>
      <c r="C49" s="383"/>
      <c r="D49" s="381" t="s">
        <v>295</v>
      </c>
      <c r="E49" s="381" t="s">
        <v>296</v>
      </c>
      <c r="F49" s="45">
        <v>36</v>
      </c>
      <c r="G49" s="51">
        <v>2368</v>
      </c>
      <c r="H49" s="51">
        <v>4043</v>
      </c>
      <c r="I49" s="51">
        <v>4043</v>
      </c>
      <c r="J49" s="51">
        <v>4043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51">
        <v>2450</v>
      </c>
      <c r="O49" s="147">
        <f t="shared" si="2"/>
        <v>60.59856542171654</v>
      </c>
      <c r="P49" s="67">
        <f t="shared" si="3"/>
        <v>170.7347972972973</v>
      </c>
    </row>
    <row r="50" spans="1:16" ht="31.5" customHeight="1">
      <c r="A50" s="558"/>
      <c r="B50" s="558"/>
      <c r="C50" s="383" t="s">
        <v>253</v>
      </c>
      <c r="D50" s="573" t="s">
        <v>297</v>
      </c>
      <c r="E50" s="574"/>
      <c r="F50" s="45">
        <v>37</v>
      </c>
      <c r="G50" s="51">
        <v>450</v>
      </c>
      <c r="H50" s="51">
        <v>802</v>
      </c>
      <c r="I50" s="51">
        <v>802</v>
      </c>
      <c r="J50" s="51">
        <v>802</v>
      </c>
      <c r="K50" s="51" t="e">
        <f>#REF!</f>
        <v>#REF!</v>
      </c>
      <c r="L50" s="51" t="e">
        <f>#REF!</f>
        <v>#REF!</v>
      </c>
      <c r="M50" s="51" t="e">
        <f>#REF!</f>
        <v>#REF!</v>
      </c>
      <c r="N50" s="51">
        <v>730</v>
      </c>
      <c r="O50" s="147">
        <f t="shared" si="2"/>
        <v>91.02244389027432</v>
      </c>
      <c r="P50" s="67">
        <f t="shared" si="3"/>
        <v>178.22222222222223</v>
      </c>
    </row>
    <row r="51" spans="1:17" ht="18.75" customHeight="1">
      <c r="A51" s="558"/>
      <c r="B51" s="558"/>
      <c r="C51" s="383" t="s">
        <v>255</v>
      </c>
      <c r="D51" s="573" t="s">
        <v>298</v>
      </c>
      <c r="E51" s="574"/>
      <c r="F51" s="45">
        <v>38</v>
      </c>
      <c r="G51" s="51">
        <v>20994</v>
      </c>
      <c r="H51" s="51">
        <v>26308</v>
      </c>
      <c r="I51" s="51">
        <v>26308</v>
      </c>
      <c r="J51" s="51">
        <v>26308</v>
      </c>
      <c r="K51" s="290" t="e">
        <f>#REF!</f>
        <v>#REF!</v>
      </c>
      <c r="L51" s="290" t="e">
        <f>#REF!</f>
        <v>#REF!</v>
      </c>
      <c r="M51" s="290" t="e">
        <f>#REF!</f>
        <v>#REF!</v>
      </c>
      <c r="N51" s="290">
        <v>23155</v>
      </c>
      <c r="O51" s="147">
        <f t="shared" si="2"/>
        <v>88.01505245552683</v>
      </c>
      <c r="P51" s="67">
        <f t="shared" si="3"/>
        <v>125.3119939030199</v>
      </c>
      <c r="Q51" s="377">
        <v>-604</v>
      </c>
    </row>
    <row r="52" spans="1:16" ht="18.75" customHeight="1">
      <c r="A52" s="558"/>
      <c r="B52" s="558"/>
      <c r="C52" s="383" t="s">
        <v>257</v>
      </c>
      <c r="D52" s="573" t="s">
        <v>299</v>
      </c>
      <c r="E52" s="574"/>
      <c r="F52" s="45">
        <v>39</v>
      </c>
      <c r="G52" s="51"/>
      <c r="H52" s="51"/>
      <c r="I52" s="51"/>
      <c r="J52" s="51"/>
      <c r="K52" s="51"/>
      <c r="L52" s="51"/>
      <c r="M52" s="51"/>
      <c r="N52" s="51"/>
      <c r="O52" s="147"/>
      <c r="P52" s="67"/>
    </row>
    <row r="53" spans="1:16" ht="44.25" customHeight="1">
      <c r="A53" s="558"/>
      <c r="B53" s="558"/>
      <c r="C53" s="383" t="s">
        <v>300</v>
      </c>
      <c r="D53" s="575" t="s">
        <v>157</v>
      </c>
      <c r="E53" s="576"/>
      <c r="F53" s="45">
        <v>40</v>
      </c>
      <c r="G53" s="51">
        <f aca="true" t="shared" si="11" ref="G53:N53">SUM(G54+G55+G58)</f>
        <v>11341</v>
      </c>
      <c r="H53" s="51">
        <f>SUM(H54+H55+H58)</f>
        <v>16949</v>
      </c>
      <c r="I53" s="51">
        <f>SUM(I54+I55+I58)</f>
        <v>16949</v>
      </c>
      <c r="J53" s="51">
        <f>SUM(J54+J55+J58)</f>
        <v>16878</v>
      </c>
      <c r="K53" s="51" t="e">
        <f t="shared" si="11"/>
        <v>#REF!</v>
      </c>
      <c r="L53" s="51" t="e">
        <f t="shared" si="11"/>
        <v>#REF!</v>
      </c>
      <c r="M53" s="51" t="e">
        <f t="shared" si="11"/>
        <v>#REF!</v>
      </c>
      <c r="N53" s="51">
        <f t="shared" si="11"/>
        <v>32170</v>
      </c>
      <c r="O53" s="147">
        <f t="shared" si="2"/>
        <v>190.6031520322313</v>
      </c>
      <c r="P53" s="67">
        <f t="shared" si="3"/>
        <v>148.8228551274138</v>
      </c>
    </row>
    <row r="54" spans="1:18" ht="29.25" customHeight="1">
      <c r="A54" s="558"/>
      <c r="B54" s="558"/>
      <c r="C54" s="383" t="s">
        <v>245</v>
      </c>
      <c r="D54" s="575" t="s">
        <v>301</v>
      </c>
      <c r="E54" s="576"/>
      <c r="F54" s="45">
        <v>41</v>
      </c>
      <c r="G54" s="51">
        <v>9325</v>
      </c>
      <c r="H54" s="51">
        <v>13782</v>
      </c>
      <c r="I54" s="51">
        <v>13782</v>
      </c>
      <c r="J54" s="51">
        <v>13782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>
        <v>28906</v>
      </c>
      <c r="O54" s="147">
        <f t="shared" si="2"/>
        <v>209.73733855753883</v>
      </c>
      <c r="P54" s="67">
        <f t="shared" si="3"/>
        <v>147.79624664879356</v>
      </c>
      <c r="Q54" s="129"/>
      <c r="R54" s="129"/>
    </row>
    <row r="55" spans="1:20" ht="30.75" customHeight="1">
      <c r="A55" s="558"/>
      <c r="B55" s="558"/>
      <c r="C55" s="383" t="s">
        <v>302</v>
      </c>
      <c r="D55" s="575" t="s">
        <v>160</v>
      </c>
      <c r="E55" s="576"/>
      <c r="F55" s="45">
        <v>42</v>
      </c>
      <c r="G55" s="51">
        <f aca="true" t="shared" si="12" ref="G55:N55">G56+G57</f>
        <v>145</v>
      </c>
      <c r="H55" s="51">
        <f>H56+H57</f>
        <v>302</v>
      </c>
      <c r="I55" s="51">
        <f>I56+I57</f>
        <v>302</v>
      </c>
      <c r="J55" s="51">
        <f>J56+J57</f>
        <v>231</v>
      </c>
      <c r="K55" s="51" t="e">
        <f t="shared" si="12"/>
        <v>#REF!</v>
      </c>
      <c r="L55" s="51" t="e">
        <f t="shared" si="12"/>
        <v>#REF!</v>
      </c>
      <c r="M55" s="51" t="e">
        <f t="shared" si="12"/>
        <v>#REF!</v>
      </c>
      <c r="N55" s="51">
        <f t="shared" si="12"/>
        <v>293</v>
      </c>
      <c r="O55" s="147">
        <f t="shared" si="2"/>
        <v>126.83982683982684</v>
      </c>
      <c r="P55" s="67">
        <f t="shared" si="3"/>
        <v>159.31034482758622</v>
      </c>
      <c r="Q55" s="628"/>
      <c r="R55" s="561"/>
      <c r="S55" s="561"/>
      <c r="T55" s="561"/>
    </row>
    <row r="56" spans="1:16" ht="29.25" customHeight="1">
      <c r="A56" s="558"/>
      <c r="B56" s="558"/>
      <c r="C56" s="383"/>
      <c r="D56" s="386" t="s">
        <v>293</v>
      </c>
      <c r="E56" s="386" t="s">
        <v>303</v>
      </c>
      <c r="F56" s="45">
        <v>43</v>
      </c>
      <c r="G56" s="51">
        <v>111</v>
      </c>
      <c r="H56" s="51">
        <v>271</v>
      </c>
      <c r="I56" s="51">
        <v>271</v>
      </c>
      <c r="J56" s="51">
        <v>200</v>
      </c>
      <c r="K56" s="51" t="e">
        <f>#REF!</f>
        <v>#REF!</v>
      </c>
      <c r="L56" s="51" t="e">
        <f>#REF!</f>
        <v>#REF!</v>
      </c>
      <c r="M56" s="51" t="e">
        <f>#REF!</f>
        <v>#REF!</v>
      </c>
      <c r="N56" s="51">
        <v>252</v>
      </c>
      <c r="O56" s="147">
        <f t="shared" si="2"/>
        <v>126</v>
      </c>
      <c r="P56" s="67">
        <f t="shared" si="3"/>
        <v>180.18018018018017</v>
      </c>
    </row>
    <row r="57" spans="1:16" ht="29.25" customHeight="1">
      <c r="A57" s="558"/>
      <c r="B57" s="558"/>
      <c r="C57" s="383"/>
      <c r="D57" s="386" t="s">
        <v>295</v>
      </c>
      <c r="E57" s="386" t="s">
        <v>304</v>
      </c>
      <c r="F57" s="45">
        <v>44</v>
      </c>
      <c r="G57" s="51">
        <v>34</v>
      </c>
      <c r="H57" s="51">
        <v>31</v>
      </c>
      <c r="I57" s="51">
        <v>31</v>
      </c>
      <c r="J57" s="51">
        <v>31</v>
      </c>
      <c r="K57" s="51" t="e">
        <f>#REF!</f>
        <v>#REF!</v>
      </c>
      <c r="L57" s="51" t="e">
        <f>#REF!</f>
        <v>#REF!</v>
      </c>
      <c r="M57" s="51" t="e">
        <f>#REF!</f>
        <v>#REF!</v>
      </c>
      <c r="N57" s="51">
        <v>41</v>
      </c>
      <c r="O57" s="147">
        <f t="shared" si="2"/>
        <v>132.25806451612902</v>
      </c>
      <c r="P57" s="67">
        <f t="shared" si="3"/>
        <v>91.17647058823529</v>
      </c>
    </row>
    <row r="58" spans="1:16" ht="24" customHeight="1">
      <c r="A58" s="558"/>
      <c r="B58" s="558"/>
      <c r="C58" s="383" t="s">
        <v>253</v>
      </c>
      <c r="D58" s="575" t="s">
        <v>305</v>
      </c>
      <c r="E58" s="576"/>
      <c r="F58" s="45">
        <v>45</v>
      </c>
      <c r="G58" s="51">
        <v>1871</v>
      </c>
      <c r="H58" s="51">
        <v>2865</v>
      </c>
      <c r="I58" s="51">
        <v>2865</v>
      </c>
      <c r="J58" s="51">
        <v>2865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51">
        <v>2971</v>
      </c>
      <c r="O58" s="147">
        <f t="shared" si="2"/>
        <v>103.6998254799302</v>
      </c>
      <c r="P58" s="67">
        <f t="shared" si="3"/>
        <v>153.12667022982362</v>
      </c>
    </row>
    <row r="59" spans="1:16" ht="66" customHeight="1">
      <c r="A59" s="558"/>
      <c r="B59" s="558"/>
      <c r="C59" s="383" t="s">
        <v>306</v>
      </c>
      <c r="D59" s="575" t="s">
        <v>161</v>
      </c>
      <c r="E59" s="576"/>
      <c r="F59" s="45">
        <v>46</v>
      </c>
      <c r="G59" s="67">
        <f aca="true" t="shared" si="13" ref="G59:N59">G60+G61+G63+G70+G75+G76+G80+G81+G82+G91</f>
        <v>27155</v>
      </c>
      <c r="H59" s="51">
        <f>H60+H61+H63+H70+H75+H76+H80+H81+H82+H91</f>
        <v>43005</v>
      </c>
      <c r="I59" s="51">
        <f>I60+I61+I63+I70+I75+I76+I80+I81+I82+I91</f>
        <v>43005</v>
      </c>
      <c r="J59" s="51">
        <f>J60+J61+J63+J70+J75+J76+J80+J81+J82+J91</f>
        <v>41079</v>
      </c>
      <c r="K59" s="51" t="e">
        <f t="shared" si="13"/>
        <v>#REF!</v>
      </c>
      <c r="L59" s="51" t="e">
        <f t="shared" si="13"/>
        <v>#REF!</v>
      </c>
      <c r="M59" s="51" t="e">
        <f t="shared" si="13"/>
        <v>#REF!</v>
      </c>
      <c r="N59" s="51">
        <f t="shared" si="13"/>
        <v>39279</v>
      </c>
      <c r="O59" s="147">
        <f t="shared" si="2"/>
        <v>95.6181990798218</v>
      </c>
      <c r="P59" s="67">
        <f t="shared" si="3"/>
        <v>151.27600810163875</v>
      </c>
    </row>
    <row r="60" spans="1:16" ht="22.5" customHeight="1">
      <c r="A60" s="558"/>
      <c r="B60" s="558"/>
      <c r="C60" s="383" t="s">
        <v>245</v>
      </c>
      <c r="D60" s="575" t="s">
        <v>307</v>
      </c>
      <c r="E60" s="576"/>
      <c r="F60" s="45">
        <v>47</v>
      </c>
      <c r="G60" s="67"/>
      <c r="H60" s="51"/>
      <c r="I60" s="51"/>
      <c r="J60" s="51"/>
      <c r="K60" s="51"/>
      <c r="L60" s="51"/>
      <c r="M60" s="51"/>
      <c r="N60" s="51"/>
      <c r="O60" s="147"/>
      <c r="P60" s="67"/>
    </row>
    <row r="61" spans="1:17" ht="30" customHeight="1">
      <c r="A61" s="558"/>
      <c r="B61" s="558"/>
      <c r="C61" s="383" t="s">
        <v>251</v>
      </c>
      <c r="D61" s="575" t="s">
        <v>308</v>
      </c>
      <c r="E61" s="576"/>
      <c r="F61" s="45">
        <v>48</v>
      </c>
      <c r="G61" s="67">
        <v>319</v>
      </c>
      <c r="H61" s="51">
        <v>2393</v>
      </c>
      <c r="I61" s="51">
        <v>2393</v>
      </c>
      <c r="J61" s="51">
        <v>2000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51">
        <v>2444</v>
      </c>
      <c r="O61" s="147">
        <f t="shared" si="2"/>
        <v>122.2</v>
      </c>
      <c r="P61" s="67">
        <f t="shared" si="3"/>
        <v>626.9592476489028</v>
      </c>
      <c r="Q61" s="377" t="s">
        <v>397</v>
      </c>
    </row>
    <row r="62" spans="1:16" ht="25.5" customHeight="1">
      <c r="A62" s="558"/>
      <c r="B62" s="558"/>
      <c r="C62" s="383"/>
      <c r="D62" s="83" t="s">
        <v>293</v>
      </c>
      <c r="E62" s="83" t="s">
        <v>309</v>
      </c>
      <c r="F62" s="45">
        <v>49</v>
      </c>
      <c r="G62" s="67">
        <v>165</v>
      </c>
      <c r="H62" s="51">
        <v>888</v>
      </c>
      <c r="I62" s="51">
        <v>888</v>
      </c>
      <c r="J62" s="51">
        <v>800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51">
        <v>900</v>
      </c>
      <c r="O62" s="147">
        <f t="shared" si="2"/>
        <v>112.5</v>
      </c>
      <c r="P62" s="67">
        <f t="shared" si="3"/>
        <v>484.8484848484849</v>
      </c>
    </row>
    <row r="63" spans="1:16" ht="28.5" customHeight="1">
      <c r="A63" s="558"/>
      <c r="B63" s="558"/>
      <c r="C63" s="383" t="s">
        <v>253</v>
      </c>
      <c r="D63" s="575" t="s">
        <v>162</v>
      </c>
      <c r="E63" s="576"/>
      <c r="F63" s="45">
        <v>50</v>
      </c>
      <c r="G63" s="67">
        <f aca="true" t="shared" si="14" ref="G63:N63">G64+G66</f>
        <v>247</v>
      </c>
      <c r="H63" s="51">
        <f>H64+H66</f>
        <v>474</v>
      </c>
      <c r="I63" s="51">
        <f>I64+I66</f>
        <v>474</v>
      </c>
      <c r="J63" s="51">
        <f>J64+J66</f>
        <v>474</v>
      </c>
      <c r="K63" s="51" t="e">
        <f t="shared" si="14"/>
        <v>#REF!</v>
      </c>
      <c r="L63" s="51" t="e">
        <f t="shared" si="14"/>
        <v>#REF!</v>
      </c>
      <c r="M63" s="51" t="e">
        <f t="shared" si="14"/>
        <v>#REF!</v>
      </c>
      <c r="N63" s="51">
        <f t="shared" si="14"/>
        <v>509</v>
      </c>
      <c r="O63" s="147">
        <f t="shared" si="2"/>
        <v>107.38396624472574</v>
      </c>
      <c r="P63" s="67">
        <f t="shared" si="3"/>
        <v>191.90283400809716</v>
      </c>
    </row>
    <row r="64" spans="1:16" ht="20.25" customHeight="1">
      <c r="A64" s="558"/>
      <c r="B64" s="558"/>
      <c r="C64" s="383"/>
      <c r="D64" s="83" t="s">
        <v>310</v>
      </c>
      <c r="E64" s="83" t="s">
        <v>311</v>
      </c>
      <c r="F64" s="45">
        <v>51</v>
      </c>
      <c r="G64" s="67">
        <v>52</v>
      </c>
      <c r="H64" s="51">
        <v>206</v>
      </c>
      <c r="I64" s="51">
        <v>206</v>
      </c>
      <c r="J64" s="51">
        <v>206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51">
        <v>219</v>
      </c>
      <c r="O64" s="147">
        <f t="shared" si="2"/>
        <v>106.31067961165049</v>
      </c>
      <c r="P64" s="67">
        <f t="shared" si="3"/>
        <v>396.1538461538462</v>
      </c>
    </row>
    <row r="65" spans="1:16" ht="39.75" customHeight="1">
      <c r="A65" s="558"/>
      <c r="B65" s="558"/>
      <c r="C65" s="383"/>
      <c r="D65" s="83"/>
      <c r="E65" s="387" t="s">
        <v>163</v>
      </c>
      <c r="F65" s="45">
        <v>52</v>
      </c>
      <c r="G65" s="67"/>
      <c r="H65" s="51"/>
      <c r="I65" s="51"/>
      <c r="J65" s="47"/>
      <c r="K65" s="51"/>
      <c r="L65" s="51"/>
      <c r="M65" s="51"/>
      <c r="N65" s="51"/>
      <c r="O65" s="147"/>
      <c r="P65" s="67"/>
    </row>
    <row r="66" spans="1:16" ht="24" customHeight="1">
      <c r="A66" s="558"/>
      <c r="B66" s="558"/>
      <c r="C66" s="383"/>
      <c r="D66" s="83" t="s">
        <v>312</v>
      </c>
      <c r="E66" s="83" t="s">
        <v>313</v>
      </c>
      <c r="F66" s="45">
        <v>53</v>
      </c>
      <c r="G66" s="67">
        <f>G69</f>
        <v>195</v>
      </c>
      <c r="H66" s="51">
        <f>H67+H68+H69</f>
        <v>268</v>
      </c>
      <c r="I66" s="51">
        <f>I67+I68+I69</f>
        <v>268</v>
      </c>
      <c r="J66" s="51">
        <v>268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51">
        <f>N67+N68+N69</f>
        <v>290</v>
      </c>
      <c r="O66" s="147">
        <f t="shared" si="2"/>
        <v>108.2089552238806</v>
      </c>
      <c r="P66" s="67">
        <f t="shared" si="3"/>
        <v>137.43589743589743</v>
      </c>
    </row>
    <row r="67" spans="1:16" ht="55.5" customHeight="1">
      <c r="A67" s="558"/>
      <c r="B67" s="558"/>
      <c r="C67" s="383"/>
      <c r="D67" s="83"/>
      <c r="E67" s="387" t="s">
        <v>164</v>
      </c>
      <c r="F67" s="45">
        <v>54</v>
      </c>
      <c r="G67" s="67"/>
      <c r="H67" s="51"/>
      <c r="I67" s="51"/>
      <c r="J67" s="51"/>
      <c r="K67" s="51"/>
      <c r="L67" s="51"/>
      <c r="M67" s="51"/>
      <c r="N67" s="51"/>
      <c r="O67" s="147"/>
      <c r="P67" s="67"/>
    </row>
    <row r="68" spans="1:16" ht="67.5" customHeight="1">
      <c r="A68" s="558"/>
      <c r="B68" s="558"/>
      <c r="C68" s="383"/>
      <c r="D68" s="83"/>
      <c r="E68" s="387" t="s">
        <v>165</v>
      </c>
      <c r="F68" s="45">
        <v>55</v>
      </c>
      <c r="G68" s="67"/>
      <c r="H68" s="51"/>
      <c r="I68" s="51"/>
      <c r="J68" s="51"/>
      <c r="K68" s="51"/>
      <c r="L68" s="51"/>
      <c r="M68" s="51"/>
      <c r="N68" s="51"/>
      <c r="O68" s="147"/>
      <c r="P68" s="67"/>
    </row>
    <row r="69" spans="1:16" ht="16.5" customHeight="1">
      <c r="A69" s="558"/>
      <c r="B69" s="558"/>
      <c r="C69" s="383"/>
      <c r="D69" s="83"/>
      <c r="E69" s="387" t="s">
        <v>66</v>
      </c>
      <c r="F69" s="45">
        <v>56</v>
      </c>
      <c r="G69" s="67">
        <v>195</v>
      </c>
      <c r="H69" s="51">
        <v>268</v>
      </c>
      <c r="I69" s="51">
        <v>268</v>
      </c>
      <c r="J69" s="51">
        <v>268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51">
        <v>290</v>
      </c>
      <c r="O69" s="147">
        <f t="shared" si="2"/>
        <v>108.2089552238806</v>
      </c>
      <c r="P69" s="67">
        <f t="shared" si="3"/>
        <v>137.43589743589743</v>
      </c>
    </row>
    <row r="70" spans="1:16" ht="40.5" customHeight="1">
      <c r="A70" s="558"/>
      <c r="B70" s="558"/>
      <c r="C70" s="383" t="s">
        <v>255</v>
      </c>
      <c r="D70" s="637" t="s">
        <v>423</v>
      </c>
      <c r="E70" s="637"/>
      <c r="F70" s="45">
        <v>57</v>
      </c>
      <c r="G70" s="67">
        <v>454</v>
      </c>
      <c r="H70" s="51">
        <f aca="true" t="shared" si="15" ref="H70:N70">H71+H72+H74</f>
        <v>600</v>
      </c>
      <c r="I70" s="51">
        <f t="shared" si="15"/>
        <v>600</v>
      </c>
      <c r="J70" s="51">
        <f t="shared" si="15"/>
        <v>600</v>
      </c>
      <c r="K70" s="51" t="e">
        <f t="shared" si="15"/>
        <v>#REF!</v>
      </c>
      <c r="L70" s="51" t="e">
        <f t="shared" si="15"/>
        <v>#REF!</v>
      </c>
      <c r="M70" s="51" t="e">
        <f t="shared" si="15"/>
        <v>#REF!</v>
      </c>
      <c r="N70" s="51">
        <f t="shared" si="15"/>
        <v>600</v>
      </c>
      <c r="O70" s="147">
        <f t="shared" si="2"/>
        <v>100</v>
      </c>
      <c r="P70" s="67">
        <f t="shared" si="3"/>
        <v>132.15859030837004</v>
      </c>
    </row>
    <row r="71" spans="1:16" ht="37.5" customHeight="1">
      <c r="A71" s="558"/>
      <c r="B71" s="558"/>
      <c r="C71" s="383"/>
      <c r="D71" s="381" t="s">
        <v>37</v>
      </c>
      <c r="E71" s="84" t="s">
        <v>393</v>
      </c>
      <c r="F71" s="45">
        <v>58</v>
      </c>
      <c r="G71" s="67">
        <v>130</v>
      </c>
      <c r="H71" s="51">
        <v>240</v>
      </c>
      <c r="I71" s="51">
        <v>240</v>
      </c>
      <c r="J71" s="51">
        <v>240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51">
        <v>240</v>
      </c>
      <c r="O71" s="147">
        <f t="shared" si="2"/>
        <v>100</v>
      </c>
      <c r="P71" s="67">
        <f t="shared" si="3"/>
        <v>184.6153846153846</v>
      </c>
    </row>
    <row r="72" spans="1:16" ht="38.25" customHeight="1">
      <c r="A72" s="558"/>
      <c r="B72" s="558"/>
      <c r="C72" s="383"/>
      <c r="D72" s="381" t="s">
        <v>38</v>
      </c>
      <c r="E72" s="84" t="s">
        <v>426</v>
      </c>
      <c r="F72" s="45">
        <v>60</v>
      </c>
      <c r="G72" s="67"/>
      <c r="H72" s="51">
        <v>350</v>
      </c>
      <c r="I72" s="51">
        <v>350</v>
      </c>
      <c r="J72" s="51">
        <v>350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51">
        <v>350</v>
      </c>
      <c r="O72" s="147">
        <f t="shared" si="2"/>
        <v>100</v>
      </c>
      <c r="P72" s="67"/>
    </row>
    <row r="73" spans="1:16" ht="24.75" customHeight="1">
      <c r="A73" s="558"/>
      <c r="B73" s="558"/>
      <c r="C73" s="383"/>
      <c r="D73" s="381" t="s">
        <v>39</v>
      </c>
      <c r="E73" s="343" t="s">
        <v>422</v>
      </c>
      <c r="F73" s="45"/>
      <c r="G73" s="67">
        <v>319</v>
      </c>
      <c r="H73" s="51">
        <v>150</v>
      </c>
      <c r="I73" s="51">
        <v>150</v>
      </c>
      <c r="J73" s="51">
        <v>150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51">
        <v>150</v>
      </c>
      <c r="O73" s="147">
        <f t="shared" si="2"/>
        <v>100</v>
      </c>
      <c r="P73" s="67">
        <f t="shared" si="3"/>
        <v>47.02194357366771</v>
      </c>
    </row>
    <row r="74" spans="1:16" ht="36" customHeight="1">
      <c r="A74" s="558"/>
      <c r="B74" s="558"/>
      <c r="C74" s="383"/>
      <c r="D74" s="381" t="s">
        <v>40</v>
      </c>
      <c r="E74" s="84" t="s">
        <v>394</v>
      </c>
      <c r="F74" s="45">
        <v>61</v>
      </c>
      <c r="G74" s="67">
        <v>5</v>
      </c>
      <c r="H74" s="51">
        <v>10</v>
      </c>
      <c r="I74" s="51">
        <v>10</v>
      </c>
      <c r="J74" s="51">
        <v>10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51">
        <v>10</v>
      </c>
      <c r="O74" s="147">
        <f t="shared" si="2"/>
        <v>100</v>
      </c>
      <c r="P74" s="67">
        <f t="shared" si="3"/>
        <v>200</v>
      </c>
    </row>
    <row r="75" spans="1:16" ht="27.75" customHeight="1">
      <c r="A75" s="558"/>
      <c r="B75" s="558"/>
      <c r="C75" s="383" t="s">
        <v>257</v>
      </c>
      <c r="D75" s="573" t="s">
        <v>314</v>
      </c>
      <c r="E75" s="574"/>
      <c r="F75" s="45">
        <v>62</v>
      </c>
      <c r="G75" s="67">
        <v>135</v>
      </c>
      <c r="H75" s="51">
        <v>155</v>
      </c>
      <c r="I75" s="51">
        <v>155</v>
      </c>
      <c r="J75" s="51">
        <v>155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51">
        <v>175</v>
      </c>
      <c r="O75" s="147">
        <f t="shared" si="2"/>
        <v>112.90322580645163</v>
      </c>
      <c r="P75" s="67">
        <f t="shared" si="3"/>
        <v>114.81481481481481</v>
      </c>
    </row>
    <row r="76" spans="1:16" ht="29.25" customHeight="1">
      <c r="A76" s="558"/>
      <c r="B76" s="558"/>
      <c r="C76" s="383" t="s">
        <v>280</v>
      </c>
      <c r="D76" s="573" t="s">
        <v>315</v>
      </c>
      <c r="E76" s="574"/>
      <c r="F76" s="45">
        <v>63</v>
      </c>
      <c r="G76" s="67">
        <v>521</v>
      </c>
      <c r="H76" s="51">
        <v>894</v>
      </c>
      <c r="I76" s="51">
        <v>894</v>
      </c>
      <c r="J76" s="51">
        <v>894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51">
        <v>1326</v>
      </c>
      <c r="O76" s="147">
        <f t="shared" si="2"/>
        <v>148.3221476510067</v>
      </c>
      <c r="P76" s="67">
        <f t="shared" si="3"/>
        <v>171.59309021113245</v>
      </c>
    </row>
    <row r="77" spans="1:16" ht="27" customHeight="1">
      <c r="A77" s="558"/>
      <c r="B77" s="558"/>
      <c r="C77" s="383"/>
      <c r="D77" s="573" t="s">
        <v>166</v>
      </c>
      <c r="E77" s="574"/>
      <c r="F77" s="45">
        <v>64</v>
      </c>
      <c r="G77" s="67">
        <f>SUM(G78:G79)</f>
        <v>162</v>
      </c>
      <c r="H77" s="51">
        <f aca="true" t="shared" si="16" ref="H77:N77">H78+H79</f>
        <v>270</v>
      </c>
      <c r="I77" s="51">
        <f t="shared" si="16"/>
        <v>270</v>
      </c>
      <c r="J77" s="51">
        <f t="shared" si="16"/>
        <v>270</v>
      </c>
      <c r="K77" s="51" t="e">
        <f t="shared" si="16"/>
        <v>#REF!</v>
      </c>
      <c r="L77" s="51" t="e">
        <f t="shared" si="16"/>
        <v>#REF!</v>
      </c>
      <c r="M77" s="51" t="e">
        <f t="shared" si="16"/>
        <v>#REF!</v>
      </c>
      <c r="N77" s="51">
        <f t="shared" si="16"/>
        <v>464</v>
      </c>
      <c r="O77" s="147">
        <f t="shared" si="2"/>
        <v>171.85185185185185</v>
      </c>
      <c r="P77" s="67">
        <f t="shared" si="3"/>
        <v>166.66666666666669</v>
      </c>
    </row>
    <row r="78" spans="1:16" ht="17.25" customHeight="1">
      <c r="A78" s="558"/>
      <c r="B78" s="558"/>
      <c r="C78" s="383"/>
      <c r="D78" s="585" t="s">
        <v>316</v>
      </c>
      <c r="E78" s="586"/>
      <c r="F78" s="45">
        <v>65</v>
      </c>
      <c r="G78" s="67">
        <v>94</v>
      </c>
      <c r="H78" s="51">
        <v>180</v>
      </c>
      <c r="I78" s="51">
        <v>180</v>
      </c>
      <c r="J78" s="51">
        <v>180</v>
      </c>
      <c r="K78" s="51" t="e">
        <f>#REF!</f>
        <v>#REF!</v>
      </c>
      <c r="L78" s="51" t="e">
        <f>#REF!</f>
        <v>#REF!</v>
      </c>
      <c r="M78" s="51" t="e">
        <f>#REF!</f>
        <v>#REF!</v>
      </c>
      <c r="N78" s="51">
        <v>245</v>
      </c>
      <c r="O78" s="147">
        <f t="shared" si="2"/>
        <v>136.11111111111111</v>
      </c>
      <c r="P78" s="67">
        <f t="shared" si="3"/>
        <v>191.48936170212767</v>
      </c>
    </row>
    <row r="79" spans="1:16" ht="18.75" customHeight="1">
      <c r="A79" s="558"/>
      <c r="B79" s="558"/>
      <c r="C79" s="383"/>
      <c r="D79" s="585" t="s">
        <v>317</v>
      </c>
      <c r="E79" s="586"/>
      <c r="F79" s="45">
        <v>66</v>
      </c>
      <c r="G79" s="67">
        <v>68</v>
      </c>
      <c r="H79" s="51">
        <v>90</v>
      </c>
      <c r="I79" s="51">
        <v>90</v>
      </c>
      <c r="J79" s="51">
        <v>90</v>
      </c>
      <c r="K79" s="51" t="e">
        <f>#REF!</f>
        <v>#REF!</v>
      </c>
      <c r="L79" s="51" t="e">
        <f>#REF!</f>
        <v>#REF!</v>
      </c>
      <c r="M79" s="51" t="e">
        <f>#REF!</f>
        <v>#REF!</v>
      </c>
      <c r="N79" s="51">
        <v>219</v>
      </c>
      <c r="O79" s="147">
        <f aca="true" t="shared" si="17" ref="O79:O146">SUM(N79/J79*100)</f>
        <v>243.33333333333331</v>
      </c>
      <c r="P79" s="67">
        <f aca="true" t="shared" si="18" ref="P79:P142">J79/G79*100</f>
        <v>132.35294117647058</v>
      </c>
    </row>
    <row r="80" spans="1:16" ht="29.25" customHeight="1">
      <c r="A80" s="558"/>
      <c r="B80" s="558"/>
      <c r="C80" s="383" t="s">
        <v>282</v>
      </c>
      <c r="D80" s="573" t="s">
        <v>318</v>
      </c>
      <c r="E80" s="574"/>
      <c r="F80" s="45">
        <v>67</v>
      </c>
      <c r="G80" s="67">
        <v>2107</v>
      </c>
      <c r="H80" s="51">
        <v>2426</v>
      </c>
      <c r="I80" s="51">
        <v>2426</v>
      </c>
      <c r="J80" s="51">
        <v>2426</v>
      </c>
      <c r="K80" s="51" t="e">
        <f>#REF!</f>
        <v>#REF!</v>
      </c>
      <c r="L80" s="51" t="e">
        <f>#REF!</f>
        <v>#REF!</v>
      </c>
      <c r="M80" s="51" t="e">
        <f>#REF!</f>
        <v>#REF!</v>
      </c>
      <c r="N80" s="51">
        <v>2526</v>
      </c>
      <c r="O80" s="147">
        <f t="shared" si="17"/>
        <v>104.12201154163232</v>
      </c>
      <c r="P80" s="67">
        <f t="shared" si="18"/>
        <v>115.14000949216896</v>
      </c>
    </row>
    <row r="81" spans="1:16" ht="23.25" customHeight="1">
      <c r="A81" s="558"/>
      <c r="B81" s="558"/>
      <c r="C81" s="383" t="s">
        <v>319</v>
      </c>
      <c r="D81" s="573" t="s">
        <v>320</v>
      </c>
      <c r="E81" s="574"/>
      <c r="F81" s="45">
        <v>68</v>
      </c>
      <c r="G81" s="67">
        <v>38</v>
      </c>
      <c r="H81" s="51">
        <v>56</v>
      </c>
      <c r="I81" s="51">
        <v>56</v>
      </c>
      <c r="J81" s="51">
        <v>56</v>
      </c>
      <c r="K81" s="51" t="e">
        <f>#REF!</f>
        <v>#REF!</v>
      </c>
      <c r="L81" s="51" t="e">
        <f>#REF!</f>
        <v>#REF!</v>
      </c>
      <c r="M81" s="51" t="e">
        <f>#REF!</f>
        <v>#REF!</v>
      </c>
      <c r="N81" s="51">
        <v>58</v>
      </c>
      <c r="O81" s="147">
        <f t="shared" si="17"/>
        <v>103.57142857142858</v>
      </c>
      <c r="P81" s="67">
        <f t="shared" si="18"/>
        <v>147.36842105263156</v>
      </c>
    </row>
    <row r="82" spans="1:16" ht="27.75" customHeight="1">
      <c r="A82" s="558"/>
      <c r="B82" s="558"/>
      <c r="C82" s="383" t="s">
        <v>321</v>
      </c>
      <c r="D82" s="573" t="s">
        <v>83</v>
      </c>
      <c r="E82" s="574"/>
      <c r="F82" s="45">
        <v>69</v>
      </c>
      <c r="G82" s="67">
        <f>G83+G84+G85+G86+G88+G89+G90</f>
        <v>16619</v>
      </c>
      <c r="H82" s="51">
        <f>H83+H84+H85+H86+H88+H89+H90</f>
        <v>24972</v>
      </c>
      <c r="I82" s="51">
        <f>I83+I84+I85+I86+I88+I89+I90</f>
        <v>24972</v>
      </c>
      <c r="J82" s="51">
        <v>23439</v>
      </c>
      <c r="K82" s="51" t="e">
        <f>K83+K84+K85+K86+K88+K89+K90</f>
        <v>#REF!</v>
      </c>
      <c r="L82" s="51" t="e">
        <f>L83+L84+L85+L86+L88+L89+L90</f>
        <v>#REF!</v>
      </c>
      <c r="M82" s="51" t="e">
        <f>M83+M84+M85+M86+M88+M89+M90</f>
        <v>#REF!</v>
      </c>
      <c r="N82" s="51">
        <f>N83+N84+N85+N86+N88+N89+N90</f>
        <v>19186</v>
      </c>
      <c r="O82" s="147">
        <f t="shared" si="17"/>
        <v>81.85502794487819</v>
      </c>
      <c r="P82" s="67">
        <f t="shared" si="18"/>
        <v>141.03736686924603</v>
      </c>
    </row>
    <row r="83" spans="1:16" ht="51" customHeight="1">
      <c r="A83" s="558"/>
      <c r="B83" s="558"/>
      <c r="C83" s="383"/>
      <c r="D83" s="381" t="s">
        <v>322</v>
      </c>
      <c r="E83" s="381" t="s">
        <v>169</v>
      </c>
      <c r="F83" s="45">
        <v>70</v>
      </c>
      <c r="G83" s="67">
        <v>15305</v>
      </c>
      <c r="H83" s="51">
        <v>19986</v>
      </c>
      <c r="I83" s="51">
        <v>19986</v>
      </c>
      <c r="J83" s="51">
        <v>19986</v>
      </c>
      <c r="K83" s="51" t="e">
        <f>#REF!</f>
        <v>#REF!</v>
      </c>
      <c r="L83" s="51" t="e">
        <f>#REF!</f>
        <v>#REF!</v>
      </c>
      <c r="M83" s="51" t="e">
        <f>#REF!</f>
        <v>#REF!</v>
      </c>
      <c r="N83" s="51">
        <v>17293</v>
      </c>
      <c r="O83" s="147">
        <f t="shared" si="17"/>
        <v>86.52556789752826</v>
      </c>
      <c r="P83" s="67">
        <f t="shared" si="18"/>
        <v>130.58477621692256</v>
      </c>
    </row>
    <row r="84" spans="1:16" ht="31.5" customHeight="1">
      <c r="A84" s="558"/>
      <c r="B84" s="558"/>
      <c r="C84" s="383"/>
      <c r="D84" s="381" t="s">
        <v>323</v>
      </c>
      <c r="E84" s="381" t="s">
        <v>41</v>
      </c>
      <c r="F84" s="45">
        <v>71</v>
      </c>
      <c r="G84" s="67">
        <v>705</v>
      </c>
      <c r="H84" s="51">
        <v>2531</v>
      </c>
      <c r="I84" s="51">
        <v>2531</v>
      </c>
      <c r="J84" s="51">
        <v>2531</v>
      </c>
      <c r="K84" s="51" t="e">
        <f>#REF!</f>
        <v>#REF!</v>
      </c>
      <c r="L84" s="51" t="e">
        <f>#REF!</f>
        <v>#REF!</v>
      </c>
      <c r="M84" s="51" t="e">
        <f>#REF!</f>
        <v>#REF!</v>
      </c>
      <c r="N84" s="51">
        <v>837</v>
      </c>
      <c r="O84" s="147">
        <f t="shared" si="17"/>
        <v>33.06993283287238</v>
      </c>
      <c r="P84" s="67">
        <f t="shared" si="18"/>
        <v>359.0070921985816</v>
      </c>
    </row>
    <row r="85" spans="1:16" ht="28.5" customHeight="1">
      <c r="A85" s="558"/>
      <c r="B85" s="558"/>
      <c r="C85" s="383"/>
      <c r="D85" s="381" t="s">
        <v>324</v>
      </c>
      <c r="E85" s="381" t="s">
        <v>325</v>
      </c>
      <c r="F85" s="45">
        <v>72</v>
      </c>
      <c r="G85" s="67">
        <v>316</v>
      </c>
      <c r="H85" s="51">
        <v>402</v>
      </c>
      <c r="I85" s="51">
        <v>402</v>
      </c>
      <c r="J85" s="51">
        <v>400</v>
      </c>
      <c r="K85" s="51" t="e">
        <f>#REF!</f>
        <v>#REF!</v>
      </c>
      <c r="L85" s="51" t="e">
        <f>#REF!</f>
        <v>#REF!</v>
      </c>
      <c r="M85" s="51" t="e">
        <f>#REF!</f>
        <v>#REF!</v>
      </c>
      <c r="N85" s="51">
        <v>600</v>
      </c>
      <c r="O85" s="147">
        <f t="shared" si="17"/>
        <v>150</v>
      </c>
      <c r="P85" s="67">
        <f t="shared" si="18"/>
        <v>126.58227848101266</v>
      </c>
    </row>
    <row r="86" spans="1:16" ht="42.75" customHeight="1">
      <c r="A86" s="558"/>
      <c r="B86" s="558"/>
      <c r="C86" s="383"/>
      <c r="D86" s="381" t="s">
        <v>326</v>
      </c>
      <c r="E86" s="112" t="s">
        <v>377</v>
      </c>
      <c r="F86" s="45">
        <v>73</v>
      </c>
      <c r="G86" s="67">
        <v>278</v>
      </c>
      <c r="H86" s="51">
        <v>2031</v>
      </c>
      <c r="I86" s="51">
        <v>2031</v>
      </c>
      <c r="J86" s="51">
        <v>2000</v>
      </c>
      <c r="K86" s="51" t="e">
        <f>#REF!</f>
        <v>#REF!</v>
      </c>
      <c r="L86" s="51" t="e">
        <f>#REF!</f>
        <v>#REF!</v>
      </c>
      <c r="M86" s="51" t="e">
        <f>#REF!</f>
        <v>#REF!</v>
      </c>
      <c r="N86" s="51">
        <v>334</v>
      </c>
      <c r="O86" s="147">
        <f t="shared" si="17"/>
        <v>16.7</v>
      </c>
      <c r="P86" s="67">
        <f t="shared" si="18"/>
        <v>719.4244604316547</v>
      </c>
    </row>
    <row r="87" spans="1:16" ht="25.5" customHeight="1">
      <c r="A87" s="558"/>
      <c r="B87" s="558"/>
      <c r="C87" s="383"/>
      <c r="D87" s="381"/>
      <c r="E87" s="381" t="s">
        <v>168</v>
      </c>
      <c r="F87" s="45">
        <v>74</v>
      </c>
      <c r="G87" s="67"/>
      <c r="H87" s="51"/>
      <c r="I87" s="51"/>
      <c r="J87" s="47"/>
      <c r="K87" s="51"/>
      <c r="L87" s="51"/>
      <c r="M87" s="51"/>
      <c r="N87" s="51"/>
      <c r="O87" s="147"/>
      <c r="P87" s="67"/>
    </row>
    <row r="88" spans="1:16" ht="25.5" customHeight="1">
      <c r="A88" s="558"/>
      <c r="B88" s="558"/>
      <c r="C88" s="383"/>
      <c r="D88" s="381" t="s">
        <v>327</v>
      </c>
      <c r="E88" s="381" t="s">
        <v>328</v>
      </c>
      <c r="F88" s="45">
        <v>75</v>
      </c>
      <c r="G88" s="67"/>
      <c r="H88" s="51"/>
      <c r="I88" s="51"/>
      <c r="J88" s="47"/>
      <c r="K88" s="51"/>
      <c r="L88" s="51"/>
      <c r="M88" s="51"/>
      <c r="N88" s="51"/>
      <c r="O88" s="147"/>
      <c r="P88" s="67"/>
    </row>
    <row r="89" spans="1:19" ht="51" customHeight="1">
      <c r="A89" s="558"/>
      <c r="B89" s="558"/>
      <c r="C89" s="383"/>
      <c r="D89" s="381" t="s">
        <v>329</v>
      </c>
      <c r="E89" s="381" t="s">
        <v>167</v>
      </c>
      <c r="F89" s="45">
        <v>76</v>
      </c>
      <c r="G89" s="67"/>
      <c r="H89" s="51"/>
      <c r="I89" s="51"/>
      <c r="J89" s="47"/>
      <c r="K89" s="51" t="e">
        <f>#REF!</f>
        <v>#REF!</v>
      </c>
      <c r="L89" s="51" t="e">
        <f>#REF!</f>
        <v>#REF!</v>
      </c>
      <c r="M89" s="51" t="e">
        <f>#REF!</f>
        <v>#REF!</v>
      </c>
      <c r="N89" s="51">
        <v>100</v>
      </c>
      <c r="O89" s="147"/>
      <c r="P89" s="67"/>
      <c r="S89" s="49" t="s">
        <v>392</v>
      </c>
    </row>
    <row r="90" spans="1:16" ht="28.5" customHeight="1">
      <c r="A90" s="558"/>
      <c r="B90" s="558"/>
      <c r="C90" s="383"/>
      <c r="D90" s="381" t="s">
        <v>0</v>
      </c>
      <c r="E90" s="381" t="s">
        <v>1</v>
      </c>
      <c r="F90" s="45">
        <v>77</v>
      </c>
      <c r="G90" s="67">
        <v>15</v>
      </c>
      <c r="H90" s="51">
        <v>22</v>
      </c>
      <c r="I90" s="51">
        <v>22</v>
      </c>
      <c r="J90" s="51">
        <v>22</v>
      </c>
      <c r="K90" s="51" t="e">
        <f>#REF!</f>
        <v>#REF!</v>
      </c>
      <c r="L90" s="51" t="e">
        <f>#REF!</f>
        <v>#REF!</v>
      </c>
      <c r="M90" s="51" t="e">
        <f>#REF!</f>
        <v>#REF!</v>
      </c>
      <c r="N90" s="51">
        <v>22</v>
      </c>
      <c r="O90" s="147">
        <f t="shared" si="17"/>
        <v>100</v>
      </c>
      <c r="P90" s="67">
        <f t="shared" si="18"/>
        <v>146.66666666666666</v>
      </c>
    </row>
    <row r="91" spans="1:16" ht="18" customHeight="1">
      <c r="A91" s="558"/>
      <c r="B91" s="558"/>
      <c r="C91" s="383" t="s">
        <v>2</v>
      </c>
      <c r="D91" s="573" t="s">
        <v>258</v>
      </c>
      <c r="E91" s="574"/>
      <c r="F91" s="45">
        <v>78</v>
      </c>
      <c r="G91" s="67">
        <v>6715</v>
      </c>
      <c r="H91" s="51">
        <v>11035</v>
      </c>
      <c r="I91" s="51">
        <v>11035</v>
      </c>
      <c r="J91" s="51">
        <v>11035</v>
      </c>
      <c r="K91" s="290" t="e">
        <f>#REF!</f>
        <v>#REF!</v>
      </c>
      <c r="L91" s="290" t="e">
        <f>#REF!</f>
        <v>#REF!</v>
      </c>
      <c r="M91" s="290" t="e">
        <f>#REF!</f>
        <v>#REF!</v>
      </c>
      <c r="N91" s="290">
        <v>12455</v>
      </c>
      <c r="O91" s="147">
        <f t="shared" si="17"/>
        <v>112.8681468056185</v>
      </c>
      <c r="P91" s="67">
        <f t="shared" si="18"/>
        <v>164.33358153387937</v>
      </c>
    </row>
    <row r="92" spans="1:16" ht="51" customHeight="1">
      <c r="A92" s="558"/>
      <c r="B92" s="558"/>
      <c r="C92" s="575" t="s">
        <v>170</v>
      </c>
      <c r="D92" s="587"/>
      <c r="E92" s="576"/>
      <c r="F92" s="45">
        <v>79</v>
      </c>
      <c r="G92" s="67">
        <f aca="true" t="shared" si="19" ref="G92:N92">SUM(G93:G98)</f>
        <v>11377</v>
      </c>
      <c r="H92" s="51">
        <f>SUM(H93:H98)</f>
        <v>12049</v>
      </c>
      <c r="I92" s="51">
        <f>SUM(I93:I98)</f>
        <v>12049</v>
      </c>
      <c r="J92" s="51">
        <f>SUM(J93:J98)</f>
        <v>12049</v>
      </c>
      <c r="K92" s="51" t="e">
        <f t="shared" si="19"/>
        <v>#REF!</v>
      </c>
      <c r="L92" s="51" t="e">
        <f t="shared" si="19"/>
        <v>#REF!</v>
      </c>
      <c r="M92" s="51" t="e">
        <f t="shared" si="19"/>
        <v>#REF!</v>
      </c>
      <c r="N92" s="51">
        <f t="shared" si="19"/>
        <v>7906</v>
      </c>
      <c r="O92" s="147">
        <f t="shared" si="17"/>
        <v>65.61540376794754</v>
      </c>
      <c r="P92" s="67">
        <f t="shared" si="18"/>
        <v>105.90665377516042</v>
      </c>
    </row>
    <row r="93" spans="1:16" ht="31.5" customHeight="1">
      <c r="A93" s="558"/>
      <c r="B93" s="558"/>
      <c r="C93" s="81" t="s">
        <v>245</v>
      </c>
      <c r="D93" s="588" t="s">
        <v>3</v>
      </c>
      <c r="E93" s="589"/>
      <c r="F93" s="45">
        <v>80</v>
      </c>
      <c r="G93" s="67"/>
      <c r="H93" s="51"/>
      <c r="I93" s="51"/>
      <c r="J93" s="51"/>
      <c r="K93" s="51"/>
      <c r="L93" s="51"/>
      <c r="M93" s="51"/>
      <c r="N93" s="51"/>
      <c r="O93" s="147"/>
      <c r="P93" s="67"/>
    </row>
    <row r="94" spans="1:16" ht="34.5" customHeight="1">
      <c r="A94" s="558"/>
      <c r="B94" s="558"/>
      <c r="C94" s="81" t="s">
        <v>251</v>
      </c>
      <c r="D94" s="573" t="s">
        <v>4</v>
      </c>
      <c r="E94" s="574"/>
      <c r="F94" s="45">
        <v>81</v>
      </c>
      <c r="G94" s="67">
        <v>4596</v>
      </c>
      <c r="H94" s="51">
        <v>5000</v>
      </c>
      <c r="I94" s="51">
        <v>5000</v>
      </c>
      <c r="J94" s="51">
        <v>5000</v>
      </c>
      <c r="K94" s="51" t="e">
        <f>#REF!</f>
        <v>#REF!</v>
      </c>
      <c r="L94" s="51" t="e">
        <f>#REF!</f>
        <v>#REF!</v>
      </c>
      <c r="M94" s="51" t="e">
        <f>#REF!</f>
        <v>#REF!</v>
      </c>
      <c r="N94" s="51">
        <v>4750</v>
      </c>
      <c r="O94" s="147">
        <f t="shared" si="17"/>
        <v>95</v>
      </c>
      <c r="P94" s="67">
        <f t="shared" si="18"/>
        <v>108.79025239338556</v>
      </c>
    </row>
    <row r="95" spans="1:16" ht="15" customHeight="1">
      <c r="A95" s="558"/>
      <c r="B95" s="558"/>
      <c r="C95" s="383" t="s">
        <v>253</v>
      </c>
      <c r="D95" s="573" t="s">
        <v>5</v>
      </c>
      <c r="E95" s="574"/>
      <c r="F95" s="45">
        <v>82</v>
      </c>
      <c r="G95" s="67"/>
      <c r="H95" s="51"/>
      <c r="I95" s="51"/>
      <c r="J95" s="51"/>
      <c r="K95" s="51"/>
      <c r="L95" s="51"/>
      <c r="M95" s="51"/>
      <c r="N95" s="51"/>
      <c r="O95" s="147"/>
      <c r="P95" s="67"/>
    </row>
    <row r="96" spans="1:16" ht="15" customHeight="1">
      <c r="A96" s="558"/>
      <c r="B96" s="558"/>
      <c r="C96" s="383" t="s">
        <v>255</v>
      </c>
      <c r="D96" s="573" t="s">
        <v>6</v>
      </c>
      <c r="E96" s="574"/>
      <c r="F96" s="45">
        <v>83</v>
      </c>
      <c r="G96" s="67"/>
      <c r="H96" s="51"/>
      <c r="I96" s="51"/>
      <c r="J96" s="51"/>
      <c r="K96" s="51"/>
      <c r="L96" s="51"/>
      <c r="M96" s="51"/>
      <c r="N96" s="51"/>
      <c r="O96" s="147"/>
      <c r="P96" s="67"/>
    </row>
    <row r="97" spans="1:16" ht="15" customHeight="1">
      <c r="A97" s="558"/>
      <c r="B97" s="558"/>
      <c r="C97" s="383" t="s">
        <v>257</v>
      </c>
      <c r="D97" s="573" t="s">
        <v>7</v>
      </c>
      <c r="E97" s="574"/>
      <c r="F97" s="45">
        <v>84</v>
      </c>
      <c r="G97" s="67">
        <v>1</v>
      </c>
      <c r="H97" s="51">
        <v>1</v>
      </c>
      <c r="I97" s="51">
        <v>1</v>
      </c>
      <c r="J97" s="51">
        <v>1</v>
      </c>
      <c r="K97" s="51" t="e">
        <f>#REF!</f>
        <v>#REF!</v>
      </c>
      <c r="L97" s="51" t="e">
        <f>#REF!</f>
        <v>#REF!</v>
      </c>
      <c r="M97" s="51" t="e">
        <f>#REF!</f>
        <v>#REF!</v>
      </c>
      <c r="N97" s="51">
        <v>1</v>
      </c>
      <c r="O97" s="147">
        <f t="shared" si="17"/>
        <v>100</v>
      </c>
      <c r="P97" s="67">
        <f t="shared" si="18"/>
        <v>100</v>
      </c>
    </row>
    <row r="98" spans="1:16" ht="24" customHeight="1">
      <c r="A98" s="558"/>
      <c r="B98" s="558"/>
      <c r="C98" s="383" t="s">
        <v>280</v>
      </c>
      <c r="D98" s="573" t="s">
        <v>443</v>
      </c>
      <c r="E98" s="574"/>
      <c r="F98" s="45">
        <v>85</v>
      </c>
      <c r="G98" s="67">
        <v>6780</v>
      </c>
      <c r="H98" s="51">
        <v>7048</v>
      </c>
      <c r="I98" s="51">
        <v>7048</v>
      </c>
      <c r="J98" s="51">
        <v>7048</v>
      </c>
      <c r="K98" s="51" t="e">
        <f>#REF!</f>
        <v>#REF!</v>
      </c>
      <c r="L98" s="51" t="e">
        <f>#REF!</f>
        <v>#REF!</v>
      </c>
      <c r="M98" s="51" t="e">
        <f>#REF!</f>
        <v>#REF!</v>
      </c>
      <c r="N98" s="51">
        <v>3155</v>
      </c>
      <c r="O98" s="147">
        <f t="shared" si="17"/>
        <v>44.764472190692395</v>
      </c>
      <c r="P98" s="67">
        <f t="shared" si="18"/>
        <v>103.952802359882</v>
      </c>
    </row>
    <row r="99" spans="1:16" ht="33.75" customHeight="1">
      <c r="A99" s="558"/>
      <c r="B99" s="558"/>
      <c r="C99" s="575" t="s">
        <v>173</v>
      </c>
      <c r="D99" s="587"/>
      <c r="E99" s="576"/>
      <c r="F99" s="45">
        <v>86</v>
      </c>
      <c r="G99" s="67">
        <f aca="true" t="shared" si="20" ref="G99:N99">SUM(G101+G105+G113+G117+G126)</f>
        <v>62921</v>
      </c>
      <c r="H99" s="51">
        <f t="shared" si="20"/>
        <v>78877</v>
      </c>
      <c r="I99" s="51">
        <f t="shared" si="20"/>
        <v>78877</v>
      </c>
      <c r="J99" s="51">
        <f t="shared" si="20"/>
        <v>74333</v>
      </c>
      <c r="K99" s="51" t="e">
        <f t="shared" si="20"/>
        <v>#REF!</v>
      </c>
      <c r="L99" s="51" t="e">
        <f t="shared" si="20"/>
        <v>#REF!</v>
      </c>
      <c r="M99" s="51" t="e">
        <f t="shared" si="20"/>
        <v>#REF!</v>
      </c>
      <c r="N99" s="51">
        <f t="shared" si="20"/>
        <v>82054</v>
      </c>
      <c r="O99" s="147">
        <f t="shared" si="17"/>
        <v>110.38704209435917</v>
      </c>
      <c r="P99" s="67">
        <f t="shared" si="18"/>
        <v>118.13702897283895</v>
      </c>
    </row>
    <row r="100" spans="1:16" ht="33.75" customHeight="1">
      <c r="A100" s="558"/>
      <c r="B100" s="558"/>
      <c r="C100" s="383" t="s">
        <v>126</v>
      </c>
      <c r="D100" s="575" t="s">
        <v>175</v>
      </c>
      <c r="E100" s="576"/>
      <c r="F100" s="45">
        <v>87</v>
      </c>
      <c r="G100" s="67">
        <f aca="true" t="shared" si="21" ref="G100:N100">G101+G105</f>
        <v>50983</v>
      </c>
      <c r="H100" s="51">
        <f t="shared" si="21"/>
        <v>59904</v>
      </c>
      <c r="I100" s="51">
        <f t="shared" si="21"/>
        <v>59904</v>
      </c>
      <c r="J100" s="51">
        <f t="shared" si="21"/>
        <v>59649</v>
      </c>
      <c r="K100" s="51" t="e">
        <f t="shared" si="21"/>
        <v>#REF!</v>
      </c>
      <c r="L100" s="51" t="e">
        <f t="shared" si="21"/>
        <v>#REF!</v>
      </c>
      <c r="M100" s="51" t="e">
        <f t="shared" si="21"/>
        <v>#REF!</v>
      </c>
      <c r="N100" s="51">
        <f t="shared" si="21"/>
        <v>66235</v>
      </c>
      <c r="O100" s="147">
        <f t="shared" si="17"/>
        <v>111.04125802611946</v>
      </c>
      <c r="P100" s="67">
        <f t="shared" si="18"/>
        <v>116.99782280367965</v>
      </c>
    </row>
    <row r="101" spans="1:17" ht="28.5" customHeight="1">
      <c r="A101" s="558"/>
      <c r="B101" s="558"/>
      <c r="C101" s="81" t="s">
        <v>219</v>
      </c>
      <c r="D101" s="573" t="s">
        <v>174</v>
      </c>
      <c r="E101" s="574"/>
      <c r="F101" s="45">
        <v>88</v>
      </c>
      <c r="G101" s="67">
        <f aca="true" t="shared" si="22" ref="G101:N101">SUM(G102:G104)</f>
        <v>45225</v>
      </c>
      <c r="H101" s="67">
        <f>SUM(H102:H104)</f>
        <v>49460</v>
      </c>
      <c r="I101" s="67">
        <f>SUM(I102:I104)</f>
        <v>49460</v>
      </c>
      <c r="J101" s="67">
        <f>SUM(J102:J104)</f>
        <v>49460</v>
      </c>
      <c r="K101" s="290" t="e">
        <f t="shared" si="22"/>
        <v>#REF!</v>
      </c>
      <c r="L101" s="290" t="e">
        <f t="shared" si="22"/>
        <v>#REF!</v>
      </c>
      <c r="M101" s="290" t="e">
        <f t="shared" si="22"/>
        <v>#REF!</v>
      </c>
      <c r="N101" s="184">
        <f t="shared" si="22"/>
        <v>53417</v>
      </c>
      <c r="O101" s="388">
        <f t="shared" si="17"/>
        <v>108.00040436716539</v>
      </c>
      <c r="P101" s="184">
        <f t="shared" si="18"/>
        <v>109.36428966279712</v>
      </c>
      <c r="Q101" s="377">
        <v>2819</v>
      </c>
    </row>
    <row r="102" spans="1:17" ht="18" customHeight="1">
      <c r="A102" s="558"/>
      <c r="B102" s="558"/>
      <c r="C102" s="555"/>
      <c r="D102" s="573" t="s">
        <v>8</v>
      </c>
      <c r="E102" s="574"/>
      <c r="F102" s="45">
        <v>89</v>
      </c>
      <c r="G102" s="67">
        <v>32051</v>
      </c>
      <c r="H102" s="51">
        <v>33950</v>
      </c>
      <c r="I102" s="51">
        <v>33950</v>
      </c>
      <c r="J102" s="51">
        <v>33950</v>
      </c>
      <c r="K102" s="290" t="e">
        <f>#REF!</f>
        <v>#REF!</v>
      </c>
      <c r="L102" s="290" t="e">
        <f>#REF!</f>
        <v>#REF!</v>
      </c>
      <c r="M102" s="290" t="e">
        <f>#REF!</f>
        <v>#REF!</v>
      </c>
      <c r="N102" s="290">
        <v>39119</v>
      </c>
      <c r="O102" s="197">
        <f t="shared" si="17"/>
        <v>115.22533136966126</v>
      </c>
      <c r="P102" s="184">
        <f t="shared" si="18"/>
        <v>105.92493213940281</v>
      </c>
      <c r="Q102" s="135"/>
    </row>
    <row r="103" spans="1:17" ht="39" customHeight="1">
      <c r="A103" s="558"/>
      <c r="B103" s="558"/>
      <c r="C103" s="556"/>
      <c r="D103" s="573" t="s">
        <v>9</v>
      </c>
      <c r="E103" s="574"/>
      <c r="F103" s="45">
        <v>90</v>
      </c>
      <c r="G103" s="67">
        <v>7375</v>
      </c>
      <c r="H103" s="51">
        <v>8260</v>
      </c>
      <c r="I103" s="51">
        <v>8260</v>
      </c>
      <c r="J103" s="51">
        <v>8260</v>
      </c>
      <c r="K103" s="290" t="e">
        <f>#REF!</f>
        <v>#REF!</v>
      </c>
      <c r="L103" s="290" t="e">
        <f>#REF!</f>
        <v>#REF!</v>
      </c>
      <c r="M103" s="290" t="e">
        <f>#REF!</f>
        <v>#REF!</v>
      </c>
      <c r="N103" s="290">
        <v>9148</v>
      </c>
      <c r="O103" s="197">
        <f t="shared" si="17"/>
        <v>110.75060532687651</v>
      </c>
      <c r="P103" s="184">
        <f t="shared" si="18"/>
        <v>112.00000000000001</v>
      </c>
      <c r="Q103" s="135"/>
    </row>
    <row r="104" spans="1:17" ht="18.75" customHeight="1">
      <c r="A104" s="558"/>
      <c r="B104" s="558"/>
      <c r="C104" s="557"/>
      <c r="D104" s="573" t="s">
        <v>10</v>
      </c>
      <c r="E104" s="574"/>
      <c r="F104" s="45">
        <v>91</v>
      </c>
      <c r="G104" s="67">
        <v>5799</v>
      </c>
      <c r="H104" s="51">
        <v>7250</v>
      </c>
      <c r="I104" s="51">
        <v>7250</v>
      </c>
      <c r="J104" s="51">
        <v>7250</v>
      </c>
      <c r="K104" s="290" t="e">
        <f>#REF!</f>
        <v>#REF!</v>
      </c>
      <c r="L104" s="290" t="e">
        <f>#REF!</f>
        <v>#REF!</v>
      </c>
      <c r="M104" s="290" t="e">
        <f>#REF!</f>
        <v>#REF!</v>
      </c>
      <c r="N104" s="290">
        <v>5150</v>
      </c>
      <c r="O104" s="197">
        <f t="shared" si="17"/>
        <v>71.03448275862068</v>
      </c>
      <c r="P104" s="184">
        <f t="shared" si="18"/>
        <v>125.02155544059322</v>
      </c>
      <c r="Q104" s="135"/>
    </row>
    <row r="105" spans="1:16" ht="30.75" customHeight="1">
      <c r="A105" s="558"/>
      <c r="B105" s="558"/>
      <c r="C105" s="383" t="s">
        <v>221</v>
      </c>
      <c r="D105" s="573" t="s">
        <v>176</v>
      </c>
      <c r="E105" s="574"/>
      <c r="F105" s="45">
        <v>92</v>
      </c>
      <c r="G105" s="67">
        <f aca="true" t="shared" si="23" ref="G105:N105">G106+G109+G110+G111+G112</f>
        <v>5758</v>
      </c>
      <c r="H105" s="51">
        <f>H106+H109+H110+H111+H112</f>
        <v>10444</v>
      </c>
      <c r="I105" s="51">
        <f>I106+I109+I110+I111+I112</f>
        <v>10444</v>
      </c>
      <c r="J105" s="51">
        <f>J106+J109+J110+J111+J112</f>
        <v>10189</v>
      </c>
      <c r="K105" s="51" t="e">
        <f t="shared" si="23"/>
        <v>#REF!</v>
      </c>
      <c r="L105" s="51" t="e">
        <f t="shared" si="23"/>
        <v>#REF!</v>
      </c>
      <c r="M105" s="51" t="e">
        <f t="shared" si="23"/>
        <v>#REF!</v>
      </c>
      <c r="N105" s="51">
        <f t="shared" si="23"/>
        <v>12818</v>
      </c>
      <c r="O105" s="147">
        <f t="shared" si="17"/>
        <v>125.80233585238983</v>
      </c>
      <c r="P105" s="67">
        <f t="shared" si="18"/>
        <v>176.9538034039597</v>
      </c>
    </row>
    <row r="106" spans="1:17" ht="52.5" customHeight="1">
      <c r="A106" s="558"/>
      <c r="B106" s="558"/>
      <c r="C106" s="383"/>
      <c r="D106" s="573" t="s">
        <v>395</v>
      </c>
      <c r="E106" s="574"/>
      <c r="F106" s="45">
        <v>93</v>
      </c>
      <c r="G106" s="67">
        <v>892</v>
      </c>
      <c r="H106" s="51">
        <v>2473</v>
      </c>
      <c r="I106" s="51">
        <v>2473</v>
      </c>
      <c r="J106" s="51">
        <v>2473</v>
      </c>
      <c r="K106" s="290" t="e">
        <f>#REF!</f>
        <v>#REF!</v>
      </c>
      <c r="L106" s="290" t="e">
        <f>#REF!</f>
        <v>#REF!</v>
      </c>
      <c r="M106" s="290" t="e">
        <f>#REF!</f>
        <v>#REF!</v>
      </c>
      <c r="N106" s="290">
        <v>2670</v>
      </c>
      <c r="O106" s="147">
        <f t="shared" si="17"/>
        <v>107.96603315810755</v>
      </c>
      <c r="P106" s="67">
        <f t="shared" si="18"/>
        <v>277.2421524663677</v>
      </c>
      <c r="Q106" s="377">
        <v>141</v>
      </c>
    </row>
    <row r="107" spans="1:16" ht="29.25" customHeight="1">
      <c r="A107" s="558"/>
      <c r="B107" s="558"/>
      <c r="C107" s="383"/>
      <c r="D107" s="381"/>
      <c r="E107" s="381" t="s">
        <v>417</v>
      </c>
      <c r="F107" s="45">
        <v>94</v>
      </c>
      <c r="G107" s="67"/>
      <c r="H107" s="51"/>
      <c r="I107" s="51"/>
      <c r="J107" s="51"/>
      <c r="K107" s="51"/>
      <c r="L107" s="51"/>
      <c r="M107" s="51"/>
      <c r="N107" s="51"/>
      <c r="O107" s="147"/>
      <c r="P107" s="67"/>
    </row>
    <row r="108" spans="1:16" ht="45.75" customHeight="1">
      <c r="A108" s="558"/>
      <c r="B108" s="558"/>
      <c r="C108" s="383"/>
      <c r="D108" s="381"/>
      <c r="E108" s="381" t="s">
        <v>418</v>
      </c>
      <c r="F108" s="45">
        <v>95</v>
      </c>
      <c r="G108" s="67"/>
      <c r="H108" s="51"/>
      <c r="I108" s="51"/>
      <c r="J108" s="51"/>
      <c r="K108" s="51"/>
      <c r="L108" s="51"/>
      <c r="M108" s="51"/>
      <c r="N108" s="51"/>
      <c r="O108" s="147"/>
      <c r="P108" s="67"/>
    </row>
    <row r="109" spans="1:16" ht="21.75" customHeight="1">
      <c r="A109" s="558"/>
      <c r="B109" s="558"/>
      <c r="C109" s="382"/>
      <c r="D109" s="573" t="s">
        <v>11</v>
      </c>
      <c r="E109" s="574"/>
      <c r="F109" s="45">
        <v>96</v>
      </c>
      <c r="G109" s="67">
        <v>1427</v>
      </c>
      <c r="H109" s="51">
        <v>1722</v>
      </c>
      <c r="I109" s="51">
        <v>1722</v>
      </c>
      <c r="J109" s="51">
        <v>1722</v>
      </c>
      <c r="K109" s="51" t="e">
        <f>#REF!</f>
        <v>#REF!</v>
      </c>
      <c r="L109" s="51" t="e">
        <f>#REF!</f>
        <v>#REF!</v>
      </c>
      <c r="M109" s="51" t="e">
        <f>#REF!</f>
        <v>#REF!</v>
      </c>
      <c r="N109" s="51">
        <v>2730</v>
      </c>
      <c r="O109" s="147">
        <f t="shared" si="17"/>
        <v>158.53658536585365</v>
      </c>
      <c r="P109" s="67">
        <f t="shared" si="18"/>
        <v>120.67274001401542</v>
      </c>
    </row>
    <row r="110" spans="1:16" ht="19.5" customHeight="1">
      <c r="A110" s="558"/>
      <c r="B110" s="558"/>
      <c r="C110" s="382"/>
      <c r="D110" s="573" t="s">
        <v>12</v>
      </c>
      <c r="E110" s="574"/>
      <c r="F110" s="45">
        <v>97</v>
      </c>
      <c r="G110" s="67">
        <v>0</v>
      </c>
      <c r="H110" s="51">
        <v>1400</v>
      </c>
      <c r="I110" s="51">
        <v>1400</v>
      </c>
      <c r="J110" s="51">
        <v>1400</v>
      </c>
      <c r="K110" s="290" t="e">
        <f>#REF!</f>
        <v>#REF!</v>
      </c>
      <c r="L110" s="290" t="e">
        <f>#REF!</f>
        <v>#REF!</v>
      </c>
      <c r="M110" s="290" t="e">
        <f>#REF!</f>
        <v>#REF!</v>
      </c>
      <c r="N110" s="290">
        <v>2000</v>
      </c>
      <c r="O110" s="197">
        <f>SUM(N110/J110*100)</f>
        <v>142.85714285714286</v>
      </c>
      <c r="P110" s="184"/>
    </row>
    <row r="111" spans="1:16" ht="32.25" customHeight="1">
      <c r="A111" s="558"/>
      <c r="B111" s="558"/>
      <c r="C111" s="382"/>
      <c r="D111" s="573" t="s">
        <v>13</v>
      </c>
      <c r="E111" s="574"/>
      <c r="F111" s="45">
        <v>98</v>
      </c>
      <c r="G111" s="67">
        <v>2289</v>
      </c>
      <c r="H111" s="51">
        <v>2923</v>
      </c>
      <c r="I111" s="51">
        <v>2923</v>
      </c>
      <c r="J111" s="51">
        <v>2668</v>
      </c>
      <c r="K111" s="51" t="e">
        <f>#REF!</f>
        <v>#REF!</v>
      </c>
      <c r="L111" s="51" t="e">
        <f>#REF!</f>
        <v>#REF!</v>
      </c>
      <c r="M111" s="51" t="e">
        <f>#REF!</f>
        <v>#REF!</v>
      </c>
      <c r="N111" s="51">
        <v>3096</v>
      </c>
      <c r="O111" s="147">
        <f t="shared" si="17"/>
        <v>116.04197901049476</v>
      </c>
      <c r="P111" s="67">
        <f t="shared" si="18"/>
        <v>116.55744866754041</v>
      </c>
    </row>
    <row r="112" spans="1:16" ht="20.25" customHeight="1">
      <c r="A112" s="558"/>
      <c r="B112" s="558"/>
      <c r="C112" s="382"/>
      <c r="D112" s="573" t="s">
        <v>14</v>
      </c>
      <c r="E112" s="574"/>
      <c r="F112" s="45">
        <v>99</v>
      </c>
      <c r="G112" s="67">
        <f>431+700+19</f>
        <v>1150</v>
      </c>
      <c r="H112" s="51">
        <v>1926</v>
      </c>
      <c r="I112" s="51">
        <v>1926</v>
      </c>
      <c r="J112" s="51">
        <v>1926</v>
      </c>
      <c r="K112" s="51" t="e">
        <f>#REF!</f>
        <v>#REF!</v>
      </c>
      <c r="L112" s="51" t="e">
        <f>#REF!</f>
        <v>#REF!</v>
      </c>
      <c r="M112" s="51" t="e">
        <f>#REF!</f>
        <v>#REF!</v>
      </c>
      <c r="N112" s="51">
        <v>2322</v>
      </c>
      <c r="O112" s="147">
        <f t="shared" si="17"/>
        <v>120.56074766355141</v>
      </c>
      <c r="P112" s="67">
        <f t="shared" si="18"/>
        <v>167.47826086956522</v>
      </c>
    </row>
    <row r="113" spans="1:16" ht="31.5" customHeight="1">
      <c r="A113" s="558"/>
      <c r="B113" s="558"/>
      <c r="C113" s="382" t="s">
        <v>223</v>
      </c>
      <c r="D113" s="573" t="s">
        <v>67</v>
      </c>
      <c r="E113" s="574"/>
      <c r="F113" s="45">
        <v>100</v>
      </c>
      <c r="G113" s="67">
        <f aca="true" t="shared" si="24" ref="G113:N113">SUM(G114:G116)</f>
        <v>320</v>
      </c>
      <c r="H113" s="51">
        <f>SUM(H114:H116)</f>
        <v>185</v>
      </c>
      <c r="I113" s="51">
        <f>SUM(I114:I116)</f>
        <v>239</v>
      </c>
      <c r="J113" s="51">
        <f>SUM(J114:J116)</f>
        <v>50</v>
      </c>
      <c r="K113" s="51" t="e">
        <f t="shared" si="24"/>
        <v>#REF!</v>
      </c>
      <c r="L113" s="51" t="e">
        <f t="shared" si="24"/>
        <v>#REF!</v>
      </c>
      <c r="M113" s="51" t="e">
        <f t="shared" si="24"/>
        <v>#REF!</v>
      </c>
      <c r="N113" s="51">
        <f t="shared" si="24"/>
        <v>358</v>
      </c>
      <c r="O113" s="147">
        <f t="shared" si="17"/>
        <v>716</v>
      </c>
      <c r="P113" s="67">
        <f t="shared" si="18"/>
        <v>15.625</v>
      </c>
    </row>
    <row r="114" spans="1:16" ht="27" customHeight="1">
      <c r="A114" s="558"/>
      <c r="B114" s="558"/>
      <c r="C114" s="382"/>
      <c r="D114" s="573" t="s">
        <v>15</v>
      </c>
      <c r="E114" s="574"/>
      <c r="F114" s="45">
        <v>101</v>
      </c>
      <c r="G114" s="67"/>
      <c r="H114" s="51"/>
      <c r="I114" s="51">
        <v>54</v>
      </c>
      <c r="J114" s="51"/>
      <c r="K114" s="51" t="e">
        <f>#REF!</f>
        <v>#REF!</v>
      </c>
      <c r="L114" s="51" t="e">
        <f>#REF!</f>
        <v>#REF!</v>
      </c>
      <c r="M114" s="51" t="e">
        <f>#REF!</f>
        <v>#REF!</v>
      </c>
      <c r="N114" s="51">
        <v>80</v>
      </c>
      <c r="O114" s="147"/>
      <c r="P114" s="67"/>
    </row>
    <row r="115" spans="1:16" ht="30" customHeight="1">
      <c r="A115" s="558"/>
      <c r="B115" s="558"/>
      <c r="C115" s="382"/>
      <c r="D115" s="573" t="s">
        <v>16</v>
      </c>
      <c r="E115" s="574"/>
      <c r="F115" s="45">
        <v>102</v>
      </c>
      <c r="G115" s="67">
        <v>182</v>
      </c>
      <c r="H115" s="51">
        <v>5</v>
      </c>
      <c r="I115" s="51">
        <v>5</v>
      </c>
      <c r="J115" s="51">
        <v>5</v>
      </c>
      <c r="K115" s="51" t="e">
        <f>#REF!</f>
        <v>#REF!</v>
      </c>
      <c r="L115" s="51" t="e">
        <f>#REF!</f>
        <v>#REF!</v>
      </c>
      <c r="M115" s="51" t="e">
        <f>#REF!</f>
        <v>#REF!</v>
      </c>
      <c r="N115" s="51">
        <v>98</v>
      </c>
      <c r="O115" s="147"/>
      <c r="P115" s="67">
        <f t="shared" si="18"/>
        <v>2.7472527472527473</v>
      </c>
    </row>
    <row r="116" spans="1:16" ht="45" customHeight="1">
      <c r="A116" s="558"/>
      <c r="B116" s="558"/>
      <c r="C116" s="382"/>
      <c r="D116" s="573" t="s">
        <v>17</v>
      </c>
      <c r="E116" s="574"/>
      <c r="F116" s="45">
        <v>103</v>
      </c>
      <c r="G116" s="67">
        <v>138</v>
      </c>
      <c r="H116" s="51">
        <v>180</v>
      </c>
      <c r="I116" s="51">
        <v>180</v>
      </c>
      <c r="J116" s="51">
        <v>45</v>
      </c>
      <c r="K116" s="51" t="e">
        <f>#REF!</f>
        <v>#REF!</v>
      </c>
      <c r="L116" s="51" t="e">
        <f>#REF!</f>
        <v>#REF!</v>
      </c>
      <c r="M116" s="51" t="e">
        <f>#REF!</f>
        <v>#REF!</v>
      </c>
      <c r="N116" s="51">
        <v>180</v>
      </c>
      <c r="O116" s="147">
        <f t="shared" si="17"/>
        <v>400</v>
      </c>
      <c r="P116" s="67">
        <f t="shared" si="18"/>
        <v>32.608695652173914</v>
      </c>
    </row>
    <row r="117" spans="1:16" ht="67.5" customHeight="1">
      <c r="A117" s="558"/>
      <c r="B117" s="558"/>
      <c r="C117" s="85" t="s">
        <v>226</v>
      </c>
      <c r="D117" s="573" t="s">
        <v>177</v>
      </c>
      <c r="E117" s="574"/>
      <c r="F117" s="45">
        <v>104</v>
      </c>
      <c r="G117" s="67">
        <f>SUM(G118:G125)-G122-G119-G120-G123</f>
        <v>565</v>
      </c>
      <c r="H117" s="51">
        <f aca="true" t="shared" si="25" ref="H117:N117">SUM(H118:H125)-H122-H119-H120</f>
        <v>3881</v>
      </c>
      <c r="I117" s="51">
        <f t="shared" si="25"/>
        <v>3827</v>
      </c>
      <c r="J117" s="51">
        <f t="shared" si="25"/>
        <v>1125</v>
      </c>
      <c r="K117" s="51" t="e">
        <f t="shared" si="25"/>
        <v>#REF!</v>
      </c>
      <c r="L117" s="51" t="e">
        <f t="shared" si="25"/>
        <v>#REF!</v>
      </c>
      <c r="M117" s="51" t="e">
        <f t="shared" si="25"/>
        <v>#REF!</v>
      </c>
      <c r="N117" s="51">
        <f t="shared" si="25"/>
        <v>1705</v>
      </c>
      <c r="O117" s="147">
        <f t="shared" si="17"/>
        <v>151.55555555555554</v>
      </c>
      <c r="P117" s="67">
        <f t="shared" si="18"/>
        <v>199.1150442477876</v>
      </c>
    </row>
    <row r="118" spans="1:16" ht="19.5" customHeight="1">
      <c r="A118" s="558"/>
      <c r="B118" s="558"/>
      <c r="C118" s="537"/>
      <c r="D118" s="573" t="s">
        <v>47</v>
      </c>
      <c r="E118" s="574"/>
      <c r="F118" s="45">
        <v>105</v>
      </c>
      <c r="G118" s="67">
        <f>SUM(G119:G120)</f>
        <v>239</v>
      </c>
      <c r="H118" s="51">
        <f>SUM(H119:H120)</f>
        <v>3175</v>
      </c>
      <c r="I118" s="51">
        <f>SUM(I119:I120)</f>
        <v>3121</v>
      </c>
      <c r="J118" s="51">
        <v>419</v>
      </c>
      <c r="K118" s="51" t="e">
        <f>SUM(K119:K120)</f>
        <v>#REF!</v>
      </c>
      <c r="L118" s="51" t="e">
        <f>SUM(L119:L120)</f>
        <v>#REF!</v>
      </c>
      <c r="M118" s="51" t="e">
        <f>SUM(M119:M120)</f>
        <v>#REF!</v>
      </c>
      <c r="N118" s="51">
        <f>SUM(N119:N120)</f>
        <v>900</v>
      </c>
      <c r="O118" s="149">
        <f t="shared" si="17"/>
        <v>214.79713603818618</v>
      </c>
      <c r="P118" s="67">
        <f t="shared" si="18"/>
        <v>175.31380753138075</v>
      </c>
    </row>
    <row r="119" spans="1:20" ht="19.5" customHeight="1">
      <c r="A119" s="558"/>
      <c r="B119" s="558"/>
      <c r="C119" s="558"/>
      <c r="D119" s="381"/>
      <c r="E119" s="86" t="s">
        <v>127</v>
      </c>
      <c r="F119" s="45">
        <v>106</v>
      </c>
      <c r="G119" s="67">
        <v>239</v>
      </c>
      <c r="H119" s="51">
        <v>640</v>
      </c>
      <c r="I119" s="51">
        <v>586</v>
      </c>
      <c r="J119" s="51">
        <v>419</v>
      </c>
      <c r="K119" s="51" t="e">
        <f>#REF!</f>
        <v>#REF!</v>
      </c>
      <c r="L119" s="51" t="e">
        <f>#REF!</f>
        <v>#REF!</v>
      </c>
      <c r="M119" s="51" t="e">
        <f>#REF!</f>
        <v>#REF!</v>
      </c>
      <c r="N119" s="51">
        <v>900</v>
      </c>
      <c r="O119" s="147">
        <f t="shared" si="17"/>
        <v>214.79713603818618</v>
      </c>
      <c r="P119" s="67">
        <f t="shared" si="18"/>
        <v>175.31380753138075</v>
      </c>
      <c r="Q119" s="635"/>
      <c r="R119" s="590"/>
      <c r="S119" s="590"/>
      <c r="T119" s="590"/>
    </row>
    <row r="120" spans="1:20" ht="15.75" customHeight="1">
      <c r="A120" s="558"/>
      <c r="B120" s="558"/>
      <c r="C120" s="558"/>
      <c r="D120" s="381"/>
      <c r="E120" s="86" t="s">
        <v>128</v>
      </c>
      <c r="F120" s="45">
        <v>107</v>
      </c>
      <c r="G120" s="67">
        <v>0</v>
      </c>
      <c r="H120" s="51">
        <v>2535</v>
      </c>
      <c r="I120" s="51">
        <v>2535</v>
      </c>
      <c r="J120" s="51"/>
      <c r="K120" s="51"/>
      <c r="L120" s="51"/>
      <c r="M120" s="51"/>
      <c r="N120" s="51"/>
      <c r="O120" s="147"/>
      <c r="P120" s="67"/>
      <c r="Q120" s="635"/>
      <c r="R120" s="590"/>
      <c r="S120" s="590"/>
      <c r="T120" s="590"/>
    </row>
    <row r="121" spans="1:20" ht="30" customHeight="1">
      <c r="A121" s="558"/>
      <c r="B121" s="558"/>
      <c r="C121" s="558"/>
      <c r="D121" s="573" t="s">
        <v>178</v>
      </c>
      <c r="E121" s="574"/>
      <c r="F121" s="45">
        <v>108</v>
      </c>
      <c r="G121" s="67">
        <f>G122</f>
        <v>286</v>
      </c>
      <c r="H121" s="51">
        <v>418</v>
      </c>
      <c r="I121" s="51">
        <v>418</v>
      </c>
      <c r="J121" s="51">
        <v>418</v>
      </c>
      <c r="K121" s="51" t="e">
        <f>#REF!</f>
        <v>#REF!</v>
      </c>
      <c r="L121" s="51" t="e">
        <f>#REF!</f>
        <v>#REF!</v>
      </c>
      <c r="M121" s="51" t="e">
        <f>#REF!</f>
        <v>#REF!</v>
      </c>
      <c r="N121" s="147">
        <f>N122</f>
        <v>697</v>
      </c>
      <c r="O121" s="147">
        <f>SUM(N121/J121*100)</f>
        <v>166.7464114832536</v>
      </c>
      <c r="P121" s="67">
        <f t="shared" si="18"/>
        <v>146.15384615384613</v>
      </c>
      <c r="Q121" s="635"/>
      <c r="R121" s="590"/>
      <c r="S121" s="590"/>
      <c r="T121" s="590"/>
    </row>
    <row r="122" spans="1:16" ht="15.75" customHeight="1">
      <c r="A122" s="558"/>
      <c r="B122" s="558"/>
      <c r="C122" s="558"/>
      <c r="D122" s="381"/>
      <c r="E122" s="86" t="s">
        <v>127</v>
      </c>
      <c r="F122" s="45">
        <v>109</v>
      </c>
      <c r="G122" s="67">
        <v>286</v>
      </c>
      <c r="H122" s="51">
        <v>398</v>
      </c>
      <c r="I122" s="51">
        <v>398</v>
      </c>
      <c r="J122" s="51">
        <v>398</v>
      </c>
      <c r="K122" s="51" t="e">
        <f>#REF!</f>
        <v>#REF!</v>
      </c>
      <c r="L122" s="51" t="e">
        <f>#REF!</f>
        <v>#REF!</v>
      </c>
      <c r="M122" s="51" t="e">
        <f>#REF!</f>
        <v>#REF!</v>
      </c>
      <c r="N122" s="147">
        <v>697</v>
      </c>
      <c r="O122" s="147">
        <f>SUM(N122/J122*100)</f>
        <v>175.12562814070353</v>
      </c>
      <c r="P122" s="67">
        <f t="shared" si="18"/>
        <v>139.16083916083917</v>
      </c>
    </row>
    <row r="123" spans="1:16" ht="18" customHeight="1">
      <c r="A123" s="558"/>
      <c r="B123" s="558"/>
      <c r="C123" s="558"/>
      <c r="D123" s="381"/>
      <c r="E123" s="86" t="s">
        <v>128</v>
      </c>
      <c r="F123" s="45">
        <v>110</v>
      </c>
      <c r="G123" s="67"/>
      <c r="H123" s="51"/>
      <c r="I123" s="51"/>
      <c r="J123" s="51"/>
      <c r="K123" s="51"/>
      <c r="L123" s="51"/>
      <c r="M123" s="51"/>
      <c r="N123" s="51"/>
      <c r="O123" s="147"/>
      <c r="P123" s="67"/>
    </row>
    <row r="124" spans="1:16" ht="18.75" customHeight="1">
      <c r="A124" s="558"/>
      <c r="B124" s="558"/>
      <c r="C124" s="538"/>
      <c r="D124" s="573" t="s">
        <v>48</v>
      </c>
      <c r="E124" s="574"/>
      <c r="F124" s="45">
        <v>111</v>
      </c>
      <c r="G124" s="67">
        <v>40</v>
      </c>
      <c r="H124" s="51">
        <v>120</v>
      </c>
      <c r="I124" s="51">
        <v>120</v>
      </c>
      <c r="J124" s="51">
        <v>120</v>
      </c>
      <c r="K124" s="51"/>
      <c r="L124" s="51"/>
      <c r="M124" s="51"/>
      <c r="N124" s="51"/>
      <c r="O124" s="147"/>
      <c r="P124" s="67">
        <f t="shared" si="18"/>
        <v>300</v>
      </c>
    </row>
    <row r="125" spans="1:16" ht="27.75" customHeight="1">
      <c r="A125" s="558"/>
      <c r="B125" s="558"/>
      <c r="C125" s="382"/>
      <c r="D125" s="573" t="s">
        <v>49</v>
      </c>
      <c r="E125" s="574"/>
      <c r="F125" s="45">
        <v>112</v>
      </c>
      <c r="G125" s="67">
        <v>0</v>
      </c>
      <c r="H125" s="51">
        <v>168</v>
      </c>
      <c r="I125" s="51">
        <v>168</v>
      </c>
      <c r="J125" s="51">
        <v>168</v>
      </c>
      <c r="K125" s="51" t="e">
        <f>#REF!</f>
        <v>#REF!</v>
      </c>
      <c r="L125" s="51" t="e">
        <f>#REF!</f>
        <v>#REF!</v>
      </c>
      <c r="M125" s="51" t="e">
        <f>#REF!</f>
        <v>#REF!</v>
      </c>
      <c r="N125" s="51">
        <v>108</v>
      </c>
      <c r="O125" s="147">
        <f t="shared" si="17"/>
        <v>64.28571428571429</v>
      </c>
      <c r="P125" s="67"/>
    </row>
    <row r="126" spans="1:17" ht="66.75" customHeight="1">
      <c r="A126" s="558"/>
      <c r="B126" s="558"/>
      <c r="C126" s="382" t="s">
        <v>227</v>
      </c>
      <c r="D126" s="573" t="s">
        <v>179</v>
      </c>
      <c r="E126" s="574"/>
      <c r="F126" s="45">
        <v>113</v>
      </c>
      <c r="G126" s="67">
        <f aca="true" t="shared" si="26" ref="G126:N126">SUM(G127:G132)</f>
        <v>11053</v>
      </c>
      <c r="H126" s="51">
        <f>SUM(H127:H132)</f>
        <v>14907</v>
      </c>
      <c r="I126" s="51">
        <f>SUM(I127:I132)</f>
        <v>14907</v>
      </c>
      <c r="J126" s="51">
        <f>SUM(J127:J132)</f>
        <v>13509</v>
      </c>
      <c r="K126" s="290" t="e">
        <f t="shared" si="26"/>
        <v>#REF!</v>
      </c>
      <c r="L126" s="290" t="e">
        <f t="shared" si="26"/>
        <v>#REF!</v>
      </c>
      <c r="M126" s="290" t="e">
        <f t="shared" si="26"/>
        <v>#REF!</v>
      </c>
      <c r="N126" s="290">
        <f t="shared" si="26"/>
        <v>13756</v>
      </c>
      <c r="O126" s="147">
        <f t="shared" si="17"/>
        <v>101.82841068917018</v>
      </c>
      <c r="P126" s="67">
        <f t="shared" si="18"/>
        <v>122.22021170722881</v>
      </c>
      <c r="Q126" s="377">
        <v>644</v>
      </c>
    </row>
    <row r="127" spans="1:16" ht="25.5" customHeight="1">
      <c r="A127" s="558"/>
      <c r="B127" s="558"/>
      <c r="C127" s="555"/>
      <c r="D127" s="573" t="s">
        <v>42</v>
      </c>
      <c r="E127" s="574"/>
      <c r="F127" s="45">
        <v>114</v>
      </c>
      <c r="G127" s="67">
        <f>7726+415</f>
        <v>8141</v>
      </c>
      <c r="H127" s="51">
        <v>11450</v>
      </c>
      <c r="I127" s="51">
        <v>11450</v>
      </c>
      <c r="J127" s="51">
        <v>10330</v>
      </c>
      <c r="K127" s="290" t="e">
        <f>#REF!</f>
        <v>#REF!</v>
      </c>
      <c r="L127" s="290" t="e">
        <f>#REF!</f>
        <v>#REF!</v>
      </c>
      <c r="M127" s="290" t="e">
        <f>#REF!</f>
        <v>#REF!</v>
      </c>
      <c r="N127" s="290">
        <v>10168</v>
      </c>
      <c r="O127" s="147">
        <f t="shared" si="17"/>
        <v>98.43175217812198</v>
      </c>
      <c r="P127" s="67">
        <f t="shared" si="18"/>
        <v>126.88858862547599</v>
      </c>
    </row>
    <row r="128" spans="1:16" ht="28.5" customHeight="1">
      <c r="A128" s="558"/>
      <c r="B128" s="558"/>
      <c r="C128" s="556"/>
      <c r="D128" s="573" t="s">
        <v>43</v>
      </c>
      <c r="E128" s="574"/>
      <c r="F128" s="45">
        <v>115</v>
      </c>
      <c r="G128" s="67">
        <v>241</v>
      </c>
      <c r="H128" s="51">
        <v>295</v>
      </c>
      <c r="I128" s="51">
        <v>295</v>
      </c>
      <c r="J128" s="51">
        <v>270</v>
      </c>
      <c r="K128" s="290" t="e">
        <f>#REF!</f>
        <v>#REF!</v>
      </c>
      <c r="L128" s="290" t="e">
        <f>#REF!</f>
        <v>#REF!</v>
      </c>
      <c r="M128" s="290" t="e">
        <f>#REF!</f>
        <v>#REF!</v>
      </c>
      <c r="N128" s="290">
        <v>305</v>
      </c>
      <c r="O128" s="147">
        <f t="shared" si="17"/>
        <v>112.96296296296295</v>
      </c>
      <c r="P128" s="67">
        <f t="shared" si="18"/>
        <v>112.03319502074689</v>
      </c>
    </row>
    <row r="129" spans="1:16" ht="30" customHeight="1">
      <c r="A129" s="558"/>
      <c r="B129" s="558"/>
      <c r="C129" s="556"/>
      <c r="D129" s="573" t="s">
        <v>44</v>
      </c>
      <c r="E129" s="574"/>
      <c r="F129" s="45">
        <v>116</v>
      </c>
      <c r="G129" s="67">
        <v>2545</v>
      </c>
      <c r="H129" s="51">
        <v>3010</v>
      </c>
      <c r="I129" s="51">
        <v>3010</v>
      </c>
      <c r="J129" s="51">
        <v>2757</v>
      </c>
      <c r="K129" s="290" t="e">
        <f>#REF!</f>
        <v>#REF!</v>
      </c>
      <c r="L129" s="290" t="e">
        <f>#REF!</f>
        <v>#REF!</v>
      </c>
      <c r="M129" s="290" t="e">
        <f>#REF!</f>
        <v>#REF!</v>
      </c>
      <c r="N129" s="290">
        <v>3127</v>
      </c>
      <c r="O129" s="147">
        <f t="shared" si="17"/>
        <v>113.42038447587959</v>
      </c>
      <c r="P129" s="67">
        <f t="shared" si="18"/>
        <v>108.33005893909626</v>
      </c>
    </row>
    <row r="130" spans="1:16" ht="28.5" customHeight="1">
      <c r="A130" s="558"/>
      <c r="B130" s="558"/>
      <c r="C130" s="556"/>
      <c r="D130" s="573" t="s">
        <v>45</v>
      </c>
      <c r="E130" s="574"/>
      <c r="F130" s="45">
        <v>117</v>
      </c>
      <c r="G130" s="67">
        <v>126</v>
      </c>
      <c r="H130" s="51">
        <v>152</v>
      </c>
      <c r="I130" s="51">
        <v>152</v>
      </c>
      <c r="J130" s="51">
        <v>152</v>
      </c>
      <c r="K130" s="290" t="e">
        <f>#REF!</f>
        <v>#REF!</v>
      </c>
      <c r="L130" s="290" t="e">
        <f>#REF!</f>
        <v>#REF!</v>
      </c>
      <c r="M130" s="290" t="e">
        <f>#REF!</f>
        <v>#REF!</v>
      </c>
      <c r="N130" s="290">
        <v>156</v>
      </c>
      <c r="O130" s="147">
        <f t="shared" si="17"/>
        <v>102.63157894736842</v>
      </c>
      <c r="P130" s="67">
        <f t="shared" si="18"/>
        <v>120.63492063492063</v>
      </c>
    </row>
    <row r="131" spans="1:16" ht="26.25" customHeight="1">
      <c r="A131" s="558"/>
      <c r="B131" s="558"/>
      <c r="C131" s="556"/>
      <c r="D131" s="573" t="s">
        <v>419</v>
      </c>
      <c r="E131" s="574"/>
      <c r="F131" s="45">
        <v>118</v>
      </c>
      <c r="G131" s="67"/>
      <c r="H131" s="51"/>
      <c r="I131" s="51"/>
      <c r="J131" s="47"/>
      <c r="K131" s="47"/>
      <c r="L131" s="47"/>
      <c r="M131" s="47"/>
      <c r="N131" s="51"/>
      <c r="O131" s="147"/>
      <c r="P131" s="67"/>
    </row>
    <row r="132" spans="1:16" ht="27.75" customHeight="1">
      <c r="A132" s="558"/>
      <c r="B132" s="558"/>
      <c r="C132" s="557"/>
      <c r="D132" s="573" t="s">
        <v>46</v>
      </c>
      <c r="E132" s="574"/>
      <c r="F132" s="45">
        <v>119</v>
      </c>
      <c r="G132" s="67"/>
      <c r="H132" s="51"/>
      <c r="I132" s="51"/>
      <c r="J132" s="47"/>
      <c r="K132" s="47"/>
      <c r="L132" s="47"/>
      <c r="M132" s="47"/>
      <c r="N132" s="51"/>
      <c r="O132" s="147"/>
      <c r="P132" s="67"/>
    </row>
    <row r="133" spans="1:16" ht="42" customHeight="1">
      <c r="A133" s="558"/>
      <c r="B133" s="558"/>
      <c r="C133" s="575" t="s">
        <v>180</v>
      </c>
      <c r="D133" s="587"/>
      <c r="E133" s="576"/>
      <c r="F133" s="45">
        <v>120</v>
      </c>
      <c r="G133" s="67">
        <f aca="true" t="shared" si="27" ref="G133:N133">G134+G137+G138+G139+G140+G141</f>
        <v>55338</v>
      </c>
      <c r="H133" s="51">
        <f>H134+H137+H138+H139+H140+H141</f>
        <v>58006</v>
      </c>
      <c r="I133" s="51">
        <f>I134+I137+I138+I139+I140+I141</f>
        <v>58006</v>
      </c>
      <c r="J133" s="51">
        <f>J134+J137+J138+J139+J140+J141</f>
        <v>63874</v>
      </c>
      <c r="K133" s="51" t="e">
        <f t="shared" si="27"/>
        <v>#REF!</v>
      </c>
      <c r="L133" s="51" t="e">
        <f t="shared" si="27"/>
        <v>#REF!</v>
      </c>
      <c r="M133" s="51" t="e">
        <f t="shared" si="27"/>
        <v>#REF!</v>
      </c>
      <c r="N133" s="51">
        <f t="shared" si="27"/>
        <v>56218</v>
      </c>
      <c r="O133" s="147">
        <f t="shared" si="17"/>
        <v>88.0139023702915</v>
      </c>
      <c r="P133" s="67">
        <f t="shared" si="18"/>
        <v>115.42520510318406</v>
      </c>
    </row>
    <row r="134" spans="1:16" ht="28.5" customHeight="1">
      <c r="A134" s="558"/>
      <c r="B134" s="558"/>
      <c r="C134" s="383" t="s">
        <v>245</v>
      </c>
      <c r="D134" s="573" t="s">
        <v>181</v>
      </c>
      <c r="E134" s="574"/>
      <c r="F134" s="45">
        <v>121</v>
      </c>
      <c r="G134" s="67">
        <f>G135+G136</f>
        <v>2084</v>
      </c>
      <c r="H134" s="51">
        <f>H135+H136</f>
        <v>809</v>
      </c>
      <c r="I134" s="51">
        <f>I135+I136</f>
        <v>809</v>
      </c>
      <c r="J134" s="51">
        <v>321</v>
      </c>
      <c r="K134" s="51" t="e">
        <f>K135+K136</f>
        <v>#REF!</v>
      </c>
      <c r="L134" s="51" t="e">
        <f>L135+L136</f>
        <v>#REF!</v>
      </c>
      <c r="M134" s="51" t="e">
        <f>M135+M136</f>
        <v>#REF!</v>
      </c>
      <c r="N134" s="51">
        <f>N135+N136</f>
        <v>328</v>
      </c>
      <c r="O134" s="147">
        <f t="shared" si="17"/>
        <v>102.18068535825545</v>
      </c>
      <c r="P134" s="154">
        <f t="shared" si="18"/>
        <v>15.403071017274472</v>
      </c>
    </row>
    <row r="135" spans="1:16" ht="18.75" customHeight="1">
      <c r="A135" s="558"/>
      <c r="B135" s="558"/>
      <c r="C135" s="383"/>
      <c r="D135" s="573" t="s">
        <v>18</v>
      </c>
      <c r="E135" s="574"/>
      <c r="F135" s="45">
        <v>122</v>
      </c>
      <c r="G135" s="67">
        <v>2082</v>
      </c>
      <c r="H135" s="51">
        <v>500</v>
      </c>
      <c r="I135" s="51">
        <v>500</v>
      </c>
      <c r="J135" s="51">
        <v>15</v>
      </c>
      <c r="K135" s="51" t="e">
        <f>#REF!</f>
        <v>#REF!</v>
      </c>
      <c r="L135" s="51" t="e">
        <f>#REF!</f>
        <v>#REF!</v>
      </c>
      <c r="M135" s="51" t="e">
        <f>#REF!</f>
        <v>#REF!</v>
      </c>
      <c r="N135" s="51">
        <v>16</v>
      </c>
      <c r="O135" s="147">
        <f t="shared" si="17"/>
        <v>106.66666666666667</v>
      </c>
      <c r="P135" s="154">
        <f t="shared" si="18"/>
        <v>0.7204610951008645</v>
      </c>
    </row>
    <row r="136" spans="1:16" ht="18.75" customHeight="1">
      <c r="A136" s="558"/>
      <c r="B136" s="558"/>
      <c r="C136" s="383"/>
      <c r="D136" s="573" t="s">
        <v>19</v>
      </c>
      <c r="E136" s="574"/>
      <c r="F136" s="45">
        <v>123</v>
      </c>
      <c r="G136" s="67">
        <v>2</v>
      </c>
      <c r="H136" s="51">
        <v>309</v>
      </c>
      <c r="I136" s="51">
        <v>309</v>
      </c>
      <c r="J136" s="51">
        <v>306</v>
      </c>
      <c r="K136" s="51" t="e">
        <f>#REF!</f>
        <v>#REF!</v>
      </c>
      <c r="L136" s="51" t="e">
        <f>#REF!</f>
        <v>#REF!</v>
      </c>
      <c r="M136" s="51" t="e">
        <f>#REF!</f>
        <v>#REF!</v>
      </c>
      <c r="N136" s="51">
        <v>312</v>
      </c>
      <c r="O136" s="147">
        <f t="shared" si="17"/>
        <v>101.96078431372548</v>
      </c>
      <c r="P136" s="154"/>
    </row>
    <row r="137" spans="1:16" ht="21" customHeight="1">
      <c r="A137" s="558"/>
      <c r="B137" s="558"/>
      <c r="C137" s="383" t="s">
        <v>251</v>
      </c>
      <c r="D137" s="573" t="s">
        <v>20</v>
      </c>
      <c r="E137" s="574"/>
      <c r="F137" s="45">
        <v>124</v>
      </c>
      <c r="G137" s="67">
        <v>139</v>
      </c>
      <c r="H137" s="51">
        <v>261</v>
      </c>
      <c r="I137" s="51">
        <v>261</v>
      </c>
      <c r="J137" s="51">
        <v>261</v>
      </c>
      <c r="K137" s="51" t="e">
        <f>#REF!</f>
        <v>#REF!</v>
      </c>
      <c r="L137" s="51" t="e">
        <f>#REF!</f>
        <v>#REF!</v>
      </c>
      <c r="M137" s="51" t="e">
        <f>#REF!</f>
        <v>#REF!</v>
      </c>
      <c r="N137" s="51">
        <v>38</v>
      </c>
      <c r="O137" s="147">
        <f t="shared" si="17"/>
        <v>14.559386973180077</v>
      </c>
      <c r="P137" s="67">
        <f t="shared" si="18"/>
        <v>187.76978417266187</v>
      </c>
    </row>
    <row r="138" spans="1:16" ht="27" customHeight="1">
      <c r="A138" s="558"/>
      <c r="B138" s="558"/>
      <c r="C138" s="383" t="s">
        <v>253</v>
      </c>
      <c r="D138" s="573" t="s">
        <v>50</v>
      </c>
      <c r="E138" s="574"/>
      <c r="F138" s="45">
        <v>125</v>
      </c>
      <c r="G138" s="67"/>
      <c r="H138" s="51"/>
      <c r="I138" s="51"/>
      <c r="J138" s="51"/>
      <c r="K138" s="51"/>
      <c r="L138" s="51"/>
      <c r="M138" s="51"/>
      <c r="N138" s="51"/>
      <c r="O138" s="147"/>
      <c r="P138" s="67"/>
    </row>
    <row r="139" spans="1:18" ht="17.25" customHeight="1">
      <c r="A139" s="558"/>
      <c r="B139" s="558"/>
      <c r="C139" s="383" t="s">
        <v>255</v>
      </c>
      <c r="D139" s="573" t="s">
        <v>258</v>
      </c>
      <c r="E139" s="574"/>
      <c r="F139" s="45">
        <v>126</v>
      </c>
      <c r="G139" s="67">
        <f>77+589+753</f>
        <v>1419</v>
      </c>
      <c r="H139" s="51">
        <v>786</v>
      </c>
      <c r="I139" s="51">
        <v>786</v>
      </c>
      <c r="J139" s="51">
        <v>786</v>
      </c>
      <c r="K139" s="51" t="e">
        <f>#REF!</f>
        <v>#REF!</v>
      </c>
      <c r="L139" s="51" t="e">
        <f>#REF!</f>
        <v>#REF!</v>
      </c>
      <c r="M139" s="51" t="e">
        <f>#REF!</f>
        <v>#REF!</v>
      </c>
      <c r="N139" s="51">
        <v>692</v>
      </c>
      <c r="O139" s="147">
        <f t="shared" si="17"/>
        <v>88.04071246819338</v>
      </c>
      <c r="P139" s="67">
        <f t="shared" si="18"/>
        <v>55.391120507399584</v>
      </c>
      <c r="Q139" s="628" t="s">
        <v>368</v>
      </c>
      <c r="R139" s="561"/>
    </row>
    <row r="140" spans="1:17" ht="29.25" customHeight="1">
      <c r="A140" s="558"/>
      <c r="B140" s="558"/>
      <c r="C140" s="374" t="s">
        <v>257</v>
      </c>
      <c r="D140" s="573" t="s">
        <v>21</v>
      </c>
      <c r="E140" s="574"/>
      <c r="F140" s="45">
        <v>127</v>
      </c>
      <c r="G140" s="67">
        <v>36446</v>
      </c>
      <c r="H140" s="51">
        <v>34622</v>
      </c>
      <c r="I140" s="51">
        <v>34622</v>
      </c>
      <c r="J140" s="51">
        <v>34622</v>
      </c>
      <c r="K140" s="290" t="e">
        <f>#REF!</f>
        <v>#REF!</v>
      </c>
      <c r="L140" s="290" t="e">
        <f>#REF!</f>
        <v>#REF!</v>
      </c>
      <c r="M140" s="290" t="e">
        <f>#REF!</f>
        <v>#REF!</v>
      </c>
      <c r="N140" s="290">
        <v>35201</v>
      </c>
      <c r="O140" s="147">
        <f t="shared" si="17"/>
        <v>101.67234706256139</v>
      </c>
      <c r="P140" s="67">
        <f t="shared" si="18"/>
        <v>94.99533556494539</v>
      </c>
      <c r="Q140" s="377">
        <v>-500</v>
      </c>
    </row>
    <row r="141" spans="1:16" ht="39" customHeight="1">
      <c r="A141" s="558"/>
      <c r="B141" s="558"/>
      <c r="C141" s="369" t="s">
        <v>51</v>
      </c>
      <c r="D141" s="591" t="s">
        <v>182</v>
      </c>
      <c r="E141" s="592"/>
      <c r="F141" s="45">
        <v>128</v>
      </c>
      <c r="G141" s="67">
        <f aca="true" t="shared" si="28" ref="G141:N141">G142-G145</f>
        <v>15250</v>
      </c>
      <c r="H141" s="51">
        <f>H142-H145</f>
        <v>21528</v>
      </c>
      <c r="I141" s="51">
        <f>I142-I145</f>
        <v>21528</v>
      </c>
      <c r="J141" s="51">
        <f>J142-J145</f>
        <v>27884</v>
      </c>
      <c r="K141" s="51" t="e">
        <f t="shared" si="28"/>
        <v>#REF!</v>
      </c>
      <c r="L141" s="51" t="e">
        <f t="shared" si="28"/>
        <v>#REF!</v>
      </c>
      <c r="M141" s="51" t="e">
        <f t="shared" si="28"/>
        <v>#REF!</v>
      </c>
      <c r="N141" s="51">
        <f t="shared" si="28"/>
        <v>19959</v>
      </c>
      <c r="O141" s="147">
        <f t="shared" si="17"/>
        <v>71.57868311576532</v>
      </c>
      <c r="P141" s="67">
        <f t="shared" si="18"/>
        <v>182.84590163934428</v>
      </c>
    </row>
    <row r="142" spans="1:20" ht="25.5" customHeight="1">
      <c r="A142" s="558"/>
      <c r="B142" s="558"/>
      <c r="C142" s="383"/>
      <c r="D142" s="87" t="s">
        <v>281</v>
      </c>
      <c r="E142" s="378" t="s">
        <v>183</v>
      </c>
      <c r="F142" s="45">
        <v>129</v>
      </c>
      <c r="G142" s="67">
        <v>28371</v>
      </c>
      <c r="H142" s="67">
        <v>30731</v>
      </c>
      <c r="I142" s="67">
        <v>30731</v>
      </c>
      <c r="J142" s="67">
        <v>35007</v>
      </c>
      <c r="K142" s="67" t="e">
        <f>#REF!</f>
        <v>#REF!</v>
      </c>
      <c r="L142" s="67" t="e">
        <f>#REF!</f>
        <v>#REF!</v>
      </c>
      <c r="M142" s="67" t="e">
        <f>#REF!</f>
        <v>#REF!</v>
      </c>
      <c r="N142" s="67">
        <v>26783</v>
      </c>
      <c r="O142" s="148">
        <f t="shared" si="17"/>
        <v>76.5075556317308</v>
      </c>
      <c r="P142" s="67">
        <f t="shared" si="18"/>
        <v>123.3900814211695</v>
      </c>
      <c r="Q142" s="636"/>
      <c r="R142" s="593"/>
      <c r="S142" s="593"/>
      <c r="T142" s="593"/>
    </row>
    <row r="143" spans="1:16" ht="25.5" customHeight="1">
      <c r="A143" s="558"/>
      <c r="B143" s="558"/>
      <c r="D143" s="87" t="s">
        <v>184</v>
      </c>
      <c r="E143" s="86" t="s">
        <v>129</v>
      </c>
      <c r="F143" s="45">
        <v>130</v>
      </c>
      <c r="G143" s="67">
        <v>2671</v>
      </c>
      <c r="H143" s="51">
        <v>3002</v>
      </c>
      <c r="I143" s="51">
        <v>3002</v>
      </c>
      <c r="J143" s="51">
        <v>3096</v>
      </c>
      <c r="K143" s="67" t="e">
        <f>#REF!</f>
        <v>#REF!</v>
      </c>
      <c r="L143" s="67" t="e">
        <f>#REF!</f>
        <v>#REF!</v>
      </c>
      <c r="M143" s="67" t="e">
        <f>#REF!</f>
        <v>#REF!</v>
      </c>
      <c r="N143" s="51">
        <v>3175</v>
      </c>
      <c r="O143" s="147">
        <f t="shared" si="17"/>
        <v>102.55167958656331</v>
      </c>
      <c r="P143" s="67">
        <f aca="true" t="shared" si="29" ref="P143:P176">J143/G143*100</f>
        <v>115.91164357918382</v>
      </c>
    </row>
    <row r="144" spans="1:16" ht="25.5" customHeight="1">
      <c r="A144" s="558"/>
      <c r="B144" s="558"/>
      <c r="D144" s="87" t="s">
        <v>185</v>
      </c>
      <c r="E144" s="89" t="s">
        <v>130</v>
      </c>
      <c r="F144" s="45" t="s">
        <v>187</v>
      </c>
      <c r="G144" s="67">
        <v>1036</v>
      </c>
      <c r="H144" s="51">
        <v>845</v>
      </c>
      <c r="I144" s="51">
        <v>845</v>
      </c>
      <c r="J144" s="51">
        <v>181</v>
      </c>
      <c r="K144" s="67" t="e">
        <f>#REF!</f>
        <v>#REF!</v>
      </c>
      <c r="L144" s="67" t="e">
        <f>#REF!</f>
        <v>#REF!</v>
      </c>
      <c r="M144" s="67" t="e">
        <f>#REF!</f>
        <v>#REF!</v>
      </c>
      <c r="N144" s="51">
        <v>1698</v>
      </c>
      <c r="O144" s="147">
        <f t="shared" si="17"/>
        <v>938.121546961326</v>
      </c>
      <c r="P144" s="67">
        <f t="shared" si="29"/>
        <v>17.471042471042473</v>
      </c>
    </row>
    <row r="145" spans="1:16" ht="38.25" customHeight="1">
      <c r="A145" s="558"/>
      <c r="B145" s="558"/>
      <c r="D145" s="87" t="s">
        <v>33</v>
      </c>
      <c r="E145" s="378" t="s">
        <v>52</v>
      </c>
      <c r="F145" s="45">
        <v>131</v>
      </c>
      <c r="G145" s="67">
        <f>G146</f>
        <v>13121</v>
      </c>
      <c r="H145" s="51">
        <v>9203</v>
      </c>
      <c r="I145" s="51">
        <v>9203</v>
      </c>
      <c r="J145" s="51">
        <v>7123</v>
      </c>
      <c r="K145" s="67" t="e">
        <f>#REF!</f>
        <v>#REF!</v>
      </c>
      <c r="L145" s="67" t="e">
        <f>#REF!</f>
        <v>#REF!</v>
      </c>
      <c r="M145" s="67" t="e">
        <f>#REF!</f>
        <v>#REF!</v>
      </c>
      <c r="N145" s="51">
        <v>6824</v>
      </c>
      <c r="O145" s="147">
        <f t="shared" si="17"/>
        <v>95.80233047873087</v>
      </c>
      <c r="P145" s="67">
        <f t="shared" si="29"/>
        <v>54.287020806340976</v>
      </c>
    </row>
    <row r="146" spans="1:16" ht="36" customHeight="1">
      <c r="A146" s="558"/>
      <c r="B146" s="558"/>
      <c r="C146" s="383"/>
      <c r="D146" s="381" t="s">
        <v>53</v>
      </c>
      <c r="E146" s="381" t="s">
        <v>186</v>
      </c>
      <c r="F146" s="45">
        <v>132</v>
      </c>
      <c r="G146" s="67">
        <f aca="true" t="shared" si="30" ref="G146:N146">G147+G148+G149</f>
        <v>13121</v>
      </c>
      <c r="H146" s="51">
        <f>H147+H148+H149</f>
        <v>9203</v>
      </c>
      <c r="I146" s="51">
        <f>I147+I148+I149</f>
        <v>9203</v>
      </c>
      <c r="J146" s="51">
        <f>J147+J148+J149</f>
        <v>7123</v>
      </c>
      <c r="K146" s="51" t="e">
        <f t="shared" si="30"/>
        <v>#REF!</v>
      </c>
      <c r="L146" s="51" t="e">
        <f t="shared" si="30"/>
        <v>#REF!</v>
      </c>
      <c r="M146" s="51" t="e">
        <f t="shared" si="30"/>
        <v>#REF!</v>
      </c>
      <c r="N146" s="51">
        <f t="shared" si="30"/>
        <v>6824</v>
      </c>
      <c r="O146" s="147">
        <f t="shared" si="17"/>
        <v>95.80233047873087</v>
      </c>
      <c r="P146" s="67">
        <f t="shared" si="29"/>
        <v>54.287020806340976</v>
      </c>
    </row>
    <row r="147" spans="1:16" ht="27" customHeight="1">
      <c r="A147" s="558"/>
      <c r="B147" s="558"/>
      <c r="C147" s="383"/>
      <c r="D147" s="381"/>
      <c r="E147" s="381" t="s">
        <v>54</v>
      </c>
      <c r="F147" s="45">
        <v>133</v>
      </c>
      <c r="G147" s="67">
        <v>2806</v>
      </c>
      <c r="H147" s="51">
        <v>2923</v>
      </c>
      <c r="I147" s="51">
        <v>2923</v>
      </c>
      <c r="J147" s="51">
        <v>2668</v>
      </c>
      <c r="K147" s="51" t="e">
        <f>#REF!</f>
        <v>#REF!</v>
      </c>
      <c r="L147" s="51" t="e">
        <f>#REF!</f>
        <v>#REF!</v>
      </c>
      <c r="M147" s="51" t="e">
        <f>#REF!</f>
        <v>#REF!</v>
      </c>
      <c r="N147" s="51">
        <v>3096</v>
      </c>
      <c r="O147" s="147">
        <f aca="true" t="shared" si="31" ref="O147:O157">SUM(N147/J147*100)</f>
        <v>116.04197901049476</v>
      </c>
      <c r="P147" s="67">
        <f t="shared" si="29"/>
        <v>95.08196721311475</v>
      </c>
    </row>
    <row r="148" spans="1:16" ht="27" customHeight="1">
      <c r="A148" s="558"/>
      <c r="B148" s="558"/>
      <c r="C148" s="383"/>
      <c r="D148" s="381"/>
      <c r="E148" s="381" t="s">
        <v>55</v>
      </c>
      <c r="F148" s="45">
        <v>134</v>
      </c>
      <c r="G148" s="67">
        <v>9404</v>
      </c>
      <c r="H148" s="51">
        <v>1505</v>
      </c>
      <c r="I148" s="51">
        <v>1505</v>
      </c>
      <c r="J148" s="51">
        <v>1423</v>
      </c>
      <c r="K148" s="51" t="e">
        <f>#REF!</f>
        <v>#REF!</v>
      </c>
      <c r="L148" s="51" t="e">
        <f>#REF!</f>
        <v>#REF!</v>
      </c>
      <c r="M148" s="51" t="e">
        <f>#REF!</f>
        <v>#REF!</v>
      </c>
      <c r="N148" s="51">
        <v>2009</v>
      </c>
      <c r="O148" s="147">
        <f t="shared" si="31"/>
        <v>141.18060435699226</v>
      </c>
      <c r="P148" s="67">
        <f t="shared" si="29"/>
        <v>15.131858783496385</v>
      </c>
    </row>
    <row r="149" spans="1:16" ht="15" customHeight="1">
      <c r="A149" s="558"/>
      <c r="B149" s="538"/>
      <c r="C149" s="383"/>
      <c r="D149" s="381"/>
      <c r="E149" s="376" t="s">
        <v>56</v>
      </c>
      <c r="F149" s="45">
        <v>135</v>
      </c>
      <c r="G149" s="67">
        <v>911</v>
      </c>
      <c r="H149" s="51">
        <v>4775</v>
      </c>
      <c r="I149" s="51">
        <v>4775</v>
      </c>
      <c r="J149" s="51">
        <v>3032</v>
      </c>
      <c r="K149" s="51" t="e">
        <f>#REF!</f>
        <v>#REF!</v>
      </c>
      <c r="L149" s="51" t="e">
        <f>#REF!</f>
        <v>#REF!</v>
      </c>
      <c r="M149" s="51" t="e">
        <f>#REF!</f>
        <v>#REF!</v>
      </c>
      <c r="N149" s="51">
        <v>1719</v>
      </c>
      <c r="O149" s="147">
        <f t="shared" si="31"/>
        <v>56.6952506596306</v>
      </c>
      <c r="P149" s="67">
        <f t="shared" si="29"/>
        <v>332.821075740944</v>
      </c>
    </row>
    <row r="150" spans="1:17" ht="27" customHeight="1">
      <c r="A150" s="558"/>
      <c r="B150" s="383">
        <v>2</v>
      </c>
      <c r="C150" s="383"/>
      <c r="D150" s="573" t="s">
        <v>188</v>
      </c>
      <c r="E150" s="574"/>
      <c r="F150" s="45">
        <v>136</v>
      </c>
      <c r="G150" s="67">
        <f aca="true" t="shared" si="32" ref="G150:N150">G151+G154+G157</f>
        <v>10251</v>
      </c>
      <c r="H150" s="51">
        <f>H151+H154+H157</f>
        <v>15621</v>
      </c>
      <c r="I150" s="51">
        <f>I151+I154+I157</f>
        <v>15621</v>
      </c>
      <c r="J150" s="51">
        <f>J151+J154+J157</f>
        <v>15564</v>
      </c>
      <c r="K150" s="290" t="e">
        <f t="shared" si="32"/>
        <v>#REF!</v>
      </c>
      <c r="L150" s="290" t="e">
        <f t="shared" si="32"/>
        <v>#REF!</v>
      </c>
      <c r="M150" s="290" t="e">
        <f t="shared" si="32"/>
        <v>#REF!</v>
      </c>
      <c r="N150" s="290">
        <f t="shared" si="32"/>
        <v>12531</v>
      </c>
      <c r="O150" s="147">
        <f t="shared" si="31"/>
        <v>80.51272166538165</v>
      </c>
      <c r="P150" s="67">
        <f t="shared" si="29"/>
        <v>151.8290898448932</v>
      </c>
      <c r="Q150" s="377">
        <v>-1000</v>
      </c>
    </row>
    <row r="151" spans="1:16" ht="27.75" customHeight="1">
      <c r="A151" s="558"/>
      <c r="B151" s="555"/>
      <c r="C151" s="383" t="s">
        <v>245</v>
      </c>
      <c r="D151" s="573" t="s">
        <v>189</v>
      </c>
      <c r="E151" s="574"/>
      <c r="F151" s="45">
        <v>137</v>
      </c>
      <c r="G151" s="67">
        <v>62</v>
      </c>
      <c r="H151" s="51">
        <f>H152+H153</f>
        <v>57</v>
      </c>
      <c r="I151" s="51">
        <f>I152+I153</f>
        <v>57</v>
      </c>
      <c r="J151" s="51"/>
      <c r="K151" s="51"/>
      <c r="L151" s="51"/>
      <c r="M151" s="51"/>
      <c r="N151" s="51"/>
      <c r="O151" s="147"/>
      <c r="P151" s="67"/>
    </row>
    <row r="152" spans="1:18" ht="24.75" customHeight="1">
      <c r="A152" s="558"/>
      <c r="B152" s="556"/>
      <c r="C152" s="383"/>
      <c r="D152" s="381" t="s">
        <v>22</v>
      </c>
      <c r="E152" s="381" t="s">
        <v>23</v>
      </c>
      <c r="F152" s="45">
        <v>138</v>
      </c>
      <c r="G152" s="67">
        <v>62</v>
      </c>
      <c r="H152" s="51">
        <v>57</v>
      </c>
      <c r="I152" s="51">
        <v>57</v>
      </c>
      <c r="J152" s="51"/>
      <c r="K152" s="51"/>
      <c r="L152" s="51"/>
      <c r="M152" s="51"/>
      <c r="N152" s="51"/>
      <c r="O152" s="147"/>
      <c r="P152" s="67"/>
      <c r="Q152" s="380"/>
      <c r="R152" s="90"/>
    </row>
    <row r="153" spans="1:16" ht="24.75" customHeight="1">
      <c r="A153" s="558"/>
      <c r="B153" s="556"/>
      <c r="C153" s="383"/>
      <c r="D153" s="381" t="s">
        <v>24</v>
      </c>
      <c r="E153" s="381" t="s">
        <v>25</v>
      </c>
      <c r="F153" s="45">
        <v>139</v>
      </c>
      <c r="G153" s="67"/>
      <c r="H153" s="51"/>
      <c r="I153" s="51"/>
      <c r="J153" s="51"/>
      <c r="K153" s="51"/>
      <c r="L153" s="51"/>
      <c r="M153" s="51"/>
      <c r="N153" s="51"/>
      <c r="O153" s="147"/>
      <c r="P153" s="67"/>
    </row>
    <row r="154" spans="1:17" ht="30.75" customHeight="1">
      <c r="A154" s="558"/>
      <c r="B154" s="556"/>
      <c r="C154" s="383" t="s">
        <v>251</v>
      </c>
      <c r="D154" s="573" t="s">
        <v>190</v>
      </c>
      <c r="E154" s="574"/>
      <c r="F154" s="45">
        <v>140</v>
      </c>
      <c r="G154" s="67">
        <f>SUM(G155:G156)</f>
        <v>10184</v>
      </c>
      <c r="H154" s="51">
        <f aca="true" t="shared" si="33" ref="H154:N154">H155+H156</f>
        <v>15558</v>
      </c>
      <c r="I154" s="51">
        <f t="shared" si="33"/>
        <v>15558</v>
      </c>
      <c r="J154" s="51">
        <f t="shared" si="33"/>
        <v>15558</v>
      </c>
      <c r="K154" s="51" t="e">
        <f t="shared" si="33"/>
        <v>#REF!</v>
      </c>
      <c r="L154" s="51" t="e">
        <f t="shared" si="33"/>
        <v>#REF!</v>
      </c>
      <c r="M154" s="51" t="e">
        <f t="shared" si="33"/>
        <v>#REF!</v>
      </c>
      <c r="N154" s="51">
        <f t="shared" si="33"/>
        <v>12530</v>
      </c>
      <c r="O154" s="147">
        <f t="shared" si="31"/>
        <v>80.53734413163646</v>
      </c>
      <c r="P154" s="67">
        <f t="shared" si="29"/>
        <v>152.76904948939514</v>
      </c>
      <c r="Q154" s="377">
        <v>-1000</v>
      </c>
    </row>
    <row r="155" spans="1:16" ht="21.75" customHeight="1">
      <c r="A155" s="558"/>
      <c r="B155" s="556"/>
      <c r="C155" s="383"/>
      <c r="D155" s="381" t="s">
        <v>293</v>
      </c>
      <c r="E155" s="381" t="s">
        <v>23</v>
      </c>
      <c r="F155" s="45">
        <v>141</v>
      </c>
      <c r="G155" s="67">
        <v>35</v>
      </c>
      <c r="H155" s="51"/>
      <c r="I155" s="51"/>
      <c r="J155" s="51"/>
      <c r="K155" s="51"/>
      <c r="L155" s="51"/>
      <c r="M155" s="51"/>
      <c r="N155" s="51"/>
      <c r="O155" s="147"/>
      <c r="P155" s="67"/>
    </row>
    <row r="156" spans="1:16" ht="27.75" customHeight="1">
      <c r="A156" s="558"/>
      <c r="B156" s="556"/>
      <c r="C156" s="383"/>
      <c r="D156" s="381" t="s">
        <v>295</v>
      </c>
      <c r="E156" s="381" t="s">
        <v>25</v>
      </c>
      <c r="F156" s="45">
        <v>142</v>
      </c>
      <c r="G156" s="67">
        <v>10149</v>
      </c>
      <c r="H156" s="51">
        <v>15558</v>
      </c>
      <c r="I156" s="51">
        <v>15558</v>
      </c>
      <c r="J156" s="51">
        <v>15558</v>
      </c>
      <c r="K156" s="51" t="e">
        <f>#REF!</f>
        <v>#REF!</v>
      </c>
      <c r="L156" s="51" t="e">
        <f>#REF!</f>
        <v>#REF!</v>
      </c>
      <c r="M156" s="51" t="e">
        <f>#REF!</f>
        <v>#REF!</v>
      </c>
      <c r="N156" s="51">
        <v>12530</v>
      </c>
      <c r="O156" s="147">
        <f t="shared" si="31"/>
        <v>80.53734413163646</v>
      </c>
      <c r="P156" s="67">
        <f t="shared" si="29"/>
        <v>153.29589122080992</v>
      </c>
    </row>
    <row r="157" spans="1:16" ht="15.75" customHeight="1">
      <c r="A157" s="558"/>
      <c r="B157" s="557"/>
      <c r="C157" s="383" t="s">
        <v>253</v>
      </c>
      <c r="D157" s="573" t="s">
        <v>26</v>
      </c>
      <c r="E157" s="574"/>
      <c r="F157" s="45">
        <v>143</v>
      </c>
      <c r="G157" s="67">
        <v>5</v>
      </c>
      <c r="H157" s="51">
        <v>6</v>
      </c>
      <c r="I157" s="51">
        <v>6</v>
      </c>
      <c r="J157" s="51">
        <v>6</v>
      </c>
      <c r="K157" s="51" t="e">
        <f>#REF!</f>
        <v>#REF!</v>
      </c>
      <c r="L157" s="51" t="e">
        <f>#REF!</f>
        <v>#REF!</v>
      </c>
      <c r="M157" s="51" t="e">
        <f>#REF!</f>
        <v>#REF!</v>
      </c>
      <c r="N157" s="51">
        <v>1</v>
      </c>
      <c r="O157" s="147">
        <f t="shared" si="31"/>
        <v>16.666666666666664</v>
      </c>
      <c r="P157" s="67">
        <f t="shared" si="29"/>
        <v>120</v>
      </c>
    </row>
    <row r="158" spans="1:16" ht="15.75" customHeight="1">
      <c r="A158" s="538"/>
      <c r="B158" s="383">
        <v>3</v>
      </c>
      <c r="C158" s="383"/>
      <c r="D158" s="573" t="s">
        <v>231</v>
      </c>
      <c r="E158" s="574"/>
      <c r="F158" s="45">
        <v>144</v>
      </c>
      <c r="G158" s="67"/>
      <c r="H158" s="51"/>
      <c r="I158" s="51"/>
      <c r="J158" s="51"/>
      <c r="K158" s="51"/>
      <c r="L158" s="51"/>
      <c r="M158" s="51"/>
      <c r="N158" s="51"/>
      <c r="O158" s="147"/>
      <c r="P158" s="67"/>
    </row>
    <row r="159" spans="1:16" ht="28.5" customHeight="1">
      <c r="A159" s="382" t="s">
        <v>235</v>
      </c>
      <c r="B159" s="382"/>
      <c r="C159" s="382"/>
      <c r="D159" s="559" t="s">
        <v>191</v>
      </c>
      <c r="E159" s="560"/>
      <c r="F159" s="45">
        <v>145</v>
      </c>
      <c r="G159" s="157">
        <f aca="true" t="shared" si="34" ref="G159:N159">G14-G42</f>
        <v>120136</v>
      </c>
      <c r="H159" s="50">
        <f t="shared" si="34"/>
        <v>58304</v>
      </c>
      <c r="I159" s="50">
        <f t="shared" si="34"/>
        <v>58304</v>
      </c>
      <c r="J159" s="50">
        <f t="shared" si="34"/>
        <v>61981</v>
      </c>
      <c r="K159" s="50" t="e">
        <f t="shared" si="34"/>
        <v>#REF!</v>
      </c>
      <c r="L159" s="50" t="e">
        <f t="shared" si="34"/>
        <v>#REF!</v>
      </c>
      <c r="M159" s="50" t="e">
        <f t="shared" si="34"/>
        <v>#REF!</v>
      </c>
      <c r="N159" s="50">
        <f t="shared" si="34"/>
        <v>63509</v>
      </c>
      <c r="O159" s="146">
        <f aca="true" t="shared" si="35" ref="O159:O164">SUM(N159/J159*100)</f>
        <v>102.46527161549508</v>
      </c>
      <c r="P159" s="157">
        <f t="shared" si="29"/>
        <v>51.59236198974495</v>
      </c>
    </row>
    <row r="160" spans="1:16" ht="12" customHeight="1">
      <c r="A160" s="372"/>
      <c r="B160" s="372"/>
      <c r="C160" s="372"/>
      <c r="D160" s="91"/>
      <c r="E160" s="92" t="s">
        <v>85</v>
      </c>
      <c r="F160" s="93">
        <v>146</v>
      </c>
      <c r="G160" s="191">
        <f>12666-3028</f>
        <v>9638</v>
      </c>
      <c r="H160" s="52">
        <v>20848</v>
      </c>
      <c r="I160" s="52">
        <v>20848</v>
      </c>
      <c r="J160" s="52">
        <v>20848</v>
      </c>
      <c r="K160" s="52">
        <v>264</v>
      </c>
      <c r="L160" s="52">
        <v>4308</v>
      </c>
      <c r="M160" s="52">
        <v>4701</v>
      </c>
      <c r="N160" s="52">
        <v>6920</v>
      </c>
      <c r="O160" s="147">
        <f t="shared" si="35"/>
        <v>33.192632386799694</v>
      </c>
      <c r="P160" s="67">
        <f t="shared" si="29"/>
        <v>216.31043785017638</v>
      </c>
    </row>
    <row r="161" spans="1:16" ht="15.75" customHeight="1">
      <c r="A161" s="372"/>
      <c r="B161" s="372"/>
      <c r="C161" s="372"/>
      <c r="D161" s="94"/>
      <c r="E161" s="94" t="s">
        <v>27</v>
      </c>
      <c r="F161" s="45">
        <v>147</v>
      </c>
      <c r="G161" s="191">
        <v>40679</v>
      </c>
      <c r="H161" s="52">
        <v>24136</v>
      </c>
      <c r="I161" s="52">
        <v>24136</v>
      </c>
      <c r="J161" s="52">
        <v>24136</v>
      </c>
      <c r="K161" s="52">
        <v>832</v>
      </c>
      <c r="L161" s="52">
        <v>1664</v>
      </c>
      <c r="M161" s="52">
        <v>2496</v>
      </c>
      <c r="N161" s="52">
        <v>28022</v>
      </c>
      <c r="O161" s="147">
        <f t="shared" si="35"/>
        <v>116.1004308916142</v>
      </c>
      <c r="P161" s="67">
        <f t="shared" si="29"/>
        <v>59.33282529069053</v>
      </c>
    </row>
    <row r="162" spans="1:16" ht="15.75" customHeight="1">
      <c r="A162" s="372"/>
      <c r="B162" s="372"/>
      <c r="C162" s="372"/>
      <c r="D162" s="559" t="s">
        <v>82</v>
      </c>
      <c r="E162" s="560"/>
      <c r="F162" s="45" t="s">
        <v>330</v>
      </c>
      <c r="G162" s="192">
        <f aca="true" t="shared" si="36" ref="G162:N162">G159-G160+G161-G163</f>
        <v>145979</v>
      </c>
      <c r="H162" s="53">
        <f t="shared" si="36"/>
        <v>58677</v>
      </c>
      <c r="I162" s="53">
        <f t="shared" si="36"/>
        <v>58677</v>
      </c>
      <c r="J162" s="53">
        <f t="shared" si="36"/>
        <v>62170</v>
      </c>
      <c r="K162" s="53" t="e">
        <f t="shared" si="36"/>
        <v>#REF!</v>
      </c>
      <c r="L162" s="53" t="e">
        <f t="shared" si="36"/>
        <v>#REF!</v>
      </c>
      <c r="M162" s="53" t="e">
        <f t="shared" si="36"/>
        <v>#REF!</v>
      </c>
      <c r="N162" s="53">
        <f t="shared" si="36"/>
        <v>81436</v>
      </c>
      <c r="O162" s="146">
        <f t="shared" si="35"/>
        <v>130.98922309795722</v>
      </c>
      <c r="P162" s="157">
        <f t="shared" si="29"/>
        <v>42.58831749772228</v>
      </c>
    </row>
    <row r="163" spans="1:16" ht="15.75" customHeight="1">
      <c r="A163" s="372"/>
      <c r="B163" s="372"/>
      <c r="C163" s="372"/>
      <c r="D163" s="91"/>
      <c r="E163" s="94" t="s">
        <v>69</v>
      </c>
      <c r="F163" s="45" t="s">
        <v>331</v>
      </c>
      <c r="G163" s="191">
        <v>5198</v>
      </c>
      <c r="H163" s="52">
        <v>2915</v>
      </c>
      <c r="I163" s="52">
        <v>2915</v>
      </c>
      <c r="J163" s="52">
        <v>3099</v>
      </c>
      <c r="K163" s="52">
        <v>650</v>
      </c>
      <c r="L163" s="52">
        <v>1747</v>
      </c>
      <c r="M163" s="52">
        <v>2459</v>
      </c>
      <c r="N163" s="52">
        <v>3175</v>
      </c>
      <c r="O163" s="147">
        <f t="shared" si="35"/>
        <v>102.45240400129074</v>
      </c>
      <c r="P163" s="67">
        <f t="shared" si="29"/>
        <v>59.619084263178145</v>
      </c>
    </row>
    <row r="164" spans="1:117" s="98" customFormat="1" ht="15.75" customHeight="1">
      <c r="A164" s="95" t="s">
        <v>236</v>
      </c>
      <c r="B164" s="95"/>
      <c r="C164" s="96"/>
      <c r="D164" s="594" t="s">
        <v>237</v>
      </c>
      <c r="E164" s="595"/>
      <c r="F164" s="45">
        <v>148</v>
      </c>
      <c r="G164" s="193">
        <v>22731</v>
      </c>
      <c r="H164" s="54">
        <v>9388</v>
      </c>
      <c r="I164" s="54">
        <v>9388</v>
      </c>
      <c r="J164" s="54">
        <v>9947</v>
      </c>
      <c r="K164" s="157">
        <v>2078</v>
      </c>
      <c r="L164" s="157">
        <v>4891</v>
      </c>
      <c r="M164" s="157">
        <v>7125</v>
      </c>
      <c r="N164" s="54">
        <v>13030</v>
      </c>
      <c r="O164" s="146">
        <f t="shared" si="35"/>
        <v>130.99426962903388</v>
      </c>
      <c r="P164" s="157">
        <f t="shared" si="29"/>
        <v>43.75962342175883</v>
      </c>
      <c r="Q164" s="377"/>
      <c r="R164" s="97"/>
      <c r="S164" s="49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</row>
    <row r="165" spans="1:16" ht="17.25" customHeight="1">
      <c r="A165" s="371" t="s">
        <v>248</v>
      </c>
      <c r="B165" s="101"/>
      <c r="C165" s="373"/>
      <c r="D165" s="559" t="s">
        <v>263</v>
      </c>
      <c r="E165" s="560"/>
      <c r="F165" s="45">
        <v>149</v>
      </c>
      <c r="G165" s="156"/>
      <c r="H165" s="55"/>
      <c r="I165" s="55"/>
      <c r="J165" s="58"/>
      <c r="K165" s="58"/>
      <c r="L165" s="58"/>
      <c r="M165" s="58"/>
      <c r="N165" s="58"/>
      <c r="O165" s="150"/>
      <c r="P165" s="67"/>
    </row>
    <row r="166" spans="1:16" ht="17.25" customHeight="1">
      <c r="A166" s="371"/>
      <c r="B166" s="101">
        <v>1</v>
      </c>
      <c r="C166" s="373"/>
      <c r="D166" s="575" t="s">
        <v>192</v>
      </c>
      <c r="E166" s="576"/>
      <c r="F166" s="45">
        <v>150</v>
      </c>
      <c r="G166" s="58">
        <f aca="true" t="shared" si="37" ref="G166:N167">G100</f>
        <v>50983</v>
      </c>
      <c r="H166" s="55">
        <f t="shared" si="37"/>
        <v>59904</v>
      </c>
      <c r="I166" s="55">
        <f t="shared" si="37"/>
        <v>59904</v>
      </c>
      <c r="J166" s="55">
        <f t="shared" si="37"/>
        <v>59649</v>
      </c>
      <c r="K166" s="55" t="e">
        <f t="shared" si="37"/>
        <v>#REF!</v>
      </c>
      <c r="L166" s="55" t="e">
        <f t="shared" si="37"/>
        <v>#REF!</v>
      </c>
      <c r="M166" s="55" t="e">
        <f t="shared" si="37"/>
        <v>#REF!</v>
      </c>
      <c r="N166" s="55">
        <f t="shared" si="37"/>
        <v>66235</v>
      </c>
      <c r="O166" s="150">
        <f>N166/J166*100</f>
        <v>111.04125802611946</v>
      </c>
      <c r="P166" s="67">
        <f t="shared" si="29"/>
        <v>116.99782280367965</v>
      </c>
    </row>
    <row r="167" spans="1:16" ht="17.25" customHeight="1">
      <c r="A167" s="371"/>
      <c r="B167" s="101">
        <v>2</v>
      </c>
      <c r="C167" s="373"/>
      <c r="D167" s="573" t="s">
        <v>380</v>
      </c>
      <c r="E167" s="574"/>
      <c r="F167" s="45">
        <v>151</v>
      </c>
      <c r="G167" s="55">
        <f t="shared" si="37"/>
        <v>45225</v>
      </c>
      <c r="H167" s="55">
        <f t="shared" si="37"/>
        <v>49460</v>
      </c>
      <c r="I167" s="55">
        <f t="shared" si="37"/>
        <v>49460</v>
      </c>
      <c r="J167" s="55">
        <f t="shared" si="37"/>
        <v>49460</v>
      </c>
      <c r="K167" s="55" t="e">
        <f t="shared" si="37"/>
        <v>#REF!</v>
      </c>
      <c r="L167" s="55" t="e">
        <f t="shared" si="37"/>
        <v>#REF!</v>
      </c>
      <c r="M167" s="55" t="e">
        <f t="shared" si="37"/>
        <v>#REF!</v>
      </c>
      <c r="N167" s="55">
        <f t="shared" si="37"/>
        <v>53417</v>
      </c>
      <c r="O167" s="150">
        <f>N167/J167*100</f>
        <v>108.00040436716539</v>
      </c>
      <c r="P167" s="67">
        <f t="shared" si="29"/>
        <v>109.36428966279712</v>
      </c>
    </row>
    <row r="168" spans="1:16" ht="39" customHeight="1">
      <c r="A168" s="371"/>
      <c r="B168" s="101"/>
      <c r="C168" s="373"/>
      <c r="D168" s="613" t="s">
        <v>381</v>
      </c>
      <c r="E168" s="614"/>
      <c r="F168" s="153" t="s">
        <v>382</v>
      </c>
      <c r="G168" s="156"/>
      <c r="H168" s="55"/>
      <c r="I168" s="55"/>
      <c r="J168" s="55"/>
      <c r="K168" s="55"/>
      <c r="L168" s="55"/>
      <c r="M168" s="55"/>
      <c r="N168" s="55"/>
      <c r="O168" s="150"/>
      <c r="P168" s="67"/>
    </row>
    <row r="169" spans="1:20" ht="48" customHeight="1">
      <c r="A169" s="371"/>
      <c r="B169" s="101"/>
      <c r="C169" s="373"/>
      <c r="D169" s="615" t="s">
        <v>383</v>
      </c>
      <c r="E169" s="616"/>
      <c r="F169" s="118" t="s">
        <v>384</v>
      </c>
      <c r="G169" s="185"/>
      <c r="H169" s="55"/>
      <c r="I169" s="55"/>
      <c r="J169" s="55"/>
      <c r="K169" s="55"/>
      <c r="L169" s="55"/>
      <c r="M169" s="55"/>
      <c r="N169" s="55"/>
      <c r="O169" s="150"/>
      <c r="P169" s="67"/>
      <c r="T169" s="49" t="s">
        <v>385</v>
      </c>
    </row>
    <row r="170" spans="1:16" ht="21.75" customHeight="1">
      <c r="A170" s="537"/>
      <c r="B170" s="382">
        <v>3</v>
      </c>
      <c r="C170" s="382"/>
      <c r="D170" s="617" t="s">
        <v>264</v>
      </c>
      <c r="E170" s="618"/>
      <c r="F170" s="45">
        <v>152</v>
      </c>
      <c r="G170" s="185">
        <v>904</v>
      </c>
      <c r="H170" s="59">
        <v>931</v>
      </c>
      <c r="I170" s="59">
        <v>931</v>
      </c>
      <c r="J170" s="59">
        <v>931</v>
      </c>
      <c r="K170" s="59">
        <v>931</v>
      </c>
      <c r="L170" s="59">
        <v>931</v>
      </c>
      <c r="M170" s="59">
        <v>931</v>
      </c>
      <c r="N170" s="59">
        <v>931</v>
      </c>
      <c r="O170" s="147">
        <f>SUM(N170/J170*100)</f>
        <v>100</v>
      </c>
      <c r="P170" s="67">
        <f t="shared" si="29"/>
        <v>102.98672566371681</v>
      </c>
    </row>
    <row r="171" spans="1:16" ht="15.75" customHeight="1">
      <c r="A171" s="558"/>
      <c r="B171" s="382">
        <v>4</v>
      </c>
      <c r="C171" s="382"/>
      <c r="D171" s="573" t="s">
        <v>28</v>
      </c>
      <c r="E171" s="574"/>
      <c r="F171" s="45">
        <v>153</v>
      </c>
      <c r="G171" s="185">
        <v>869</v>
      </c>
      <c r="H171" s="59">
        <v>931</v>
      </c>
      <c r="I171" s="59">
        <v>931</v>
      </c>
      <c r="J171" s="59">
        <v>931</v>
      </c>
      <c r="K171" s="59">
        <v>931</v>
      </c>
      <c r="L171" s="59">
        <v>931</v>
      </c>
      <c r="M171" s="59">
        <v>931</v>
      </c>
      <c r="N171" s="59">
        <v>931</v>
      </c>
      <c r="O171" s="147">
        <f>SUM(N171/J171*100)</f>
        <v>100</v>
      </c>
      <c r="P171" s="67">
        <f t="shared" si="29"/>
        <v>107.13463751438435</v>
      </c>
    </row>
    <row r="172" spans="1:16" ht="33" customHeight="1">
      <c r="A172" s="558"/>
      <c r="B172" s="382"/>
      <c r="C172" s="382"/>
      <c r="D172" s="613" t="s">
        <v>386</v>
      </c>
      <c r="E172" s="614"/>
      <c r="F172" s="118" t="s">
        <v>387</v>
      </c>
      <c r="G172" s="67"/>
      <c r="H172" s="59"/>
      <c r="I172" s="59"/>
      <c r="J172" s="59"/>
      <c r="K172" s="59"/>
      <c r="L172" s="59"/>
      <c r="M172" s="59"/>
      <c r="N172" s="59"/>
      <c r="O172" s="147"/>
      <c r="P172" s="67"/>
    </row>
    <row r="173" spans="1:16" ht="30" customHeight="1">
      <c r="A173" s="558"/>
      <c r="B173" s="382"/>
      <c r="C173" s="382"/>
      <c r="D173" s="615" t="s">
        <v>388</v>
      </c>
      <c r="E173" s="616"/>
      <c r="F173" s="118" t="s">
        <v>389</v>
      </c>
      <c r="G173" s="67"/>
      <c r="H173" s="59"/>
      <c r="I173" s="59"/>
      <c r="J173" s="59"/>
      <c r="K173" s="59"/>
      <c r="L173" s="59"/>
      <c r="M173" s="59"/>
      <c r="N173" s="59"/>
      <c r="O173" s="147"/>
      <c r="P173" s="67"/>
    </row>
    <row r="174" spans="1:16" ht="51" customHeight="1">
      <c r="A174" s="558"/>
      <c r="B174" s="382">
        <v>5</v>
      </c>
      <c r="C174" s="382" t="s">
        <v>245</v>
      </c>
      <c r="D174" s="617" t="s">
        <v>420</v>
      </c>
      <c r="E174" s="618"/>
      <c r="F174" s="45">
        <v>154</v>
      </c>
      <c r="G174" s="51">
        <f>G167/G171/12*1000</f>
        <v>4336.881472957422</v>
      </c>
      <c r="H174" s="51">
        <f>H167/H171/12*1000</f>
        <v>4427.139276763337</v>
      </c>
      <c r="I174" s="51">
        <f>I167/I171/12*1000</f>
        <v>4427.139276763337</v>
      </c>
      <c r="J174" s="51">
        <f>J167/J171/12*1000</f>
        <v>4427.139276763337</v>
      </c>
      <c r="K174" s="51" t="s">
        <v>415</v>
      </c>
      <c r="L174" s="51" t="s">
        <v>415</v>
      </c>
      <c r="M174" s="51" t="s">
        <v>415</v>
      </c>
      <c r="N174" s="51">
        <f>N167/N171/12*1000</f>
        <v>4781.328320802005</v>
      </c>
      <c r="O174" s="147">
        <f>SUM(N174/J174*100)</f>
        <v>108.00040436716539</v>
      </c>
      <c r="P174" s="67">
        <f t="shared" si="29"/>
        <v>102.0811683318697</v>
      </c>
    </row>
    <row r="175" spans="1:20" ht="57.75" customHeight="1">
      <c r="A175" s="558"/>
      <c r="B175" s="382"/>
      <c r="C175" s="382" t="s">
        <v>251</v>
      </c>
      <c r="D175" s="619" t="s">
        <v>390</v>
      </c>
      <c r="E175" s="620"/>
      <c r="F175" s="45">
        <v>155</v>
      </c>
      <c r="G175" s="51">
        <f>(G166-G106-G111)/G171/12*1000</f>
        <v>4584.004602991945</v>
      </c>
      <c r="H175" s="51">
        <f>(H166-H106-H111)/H171/12*1000</f>
        <v>4878.983172216254</v>
      </c>
      <c r="I175" s="51">
        <f>(I166-I106-I111)/I171/12*1000</f>
        <v>4878.983172216254</v>
      </c>
      <c r="J175" s="51">
        <f>(J166-J106-J111)/J171/12*1000</f>
        <v>4878.983172216254</v>
      </c>
      <c r="K175" s="51" t="s">
        <v>415</v>
      </c>
      <c r="L175" s="51" t="s">
        <v>415</v>
      </c>
      <c r="M175" s="51" t="s">
        <v>415</v>
      </c>
      <c r="N175" s="51">
        <f>(N166-N106-N111-1008)/N171/12*1000</f>
        <v>5322.323666308629</v>
      </c>
      <c r="O175" s="147">
        <f>SUM(N175/J175*100)</f>
        <v>109.08673956116534</v>
      </c>
      <c r="P175" s="67">
        <f t="shared" si="29"/>
        <v>106.43495359999811</v>
      </c>
      <c r="Q175" s="638" t="s">
        <v>447</v>
      </c>
      <c r="R175" s="639"/>
      <c r="S175" s="639"/>
      <c r="T175" s="639"/>
    </row>
    <row r="176" spans="1:16" ht="42" customHeight="1">
      <c r="A176" s="538"/>
      <c r="B176" s="382">
        <v>6</v>
      </c>
      <c r="C176" s="382" t="s">
        <v>245</v>
      </c>
      <c r="D176" s="621" t="s">
        <v>369</v>
      </c>
      <c r="E176" s="622"/>
      <c r="F176" s="45">
        <v>156</v>
      </c>
      <c r="G176" s="51">
        <f>SUM(G15/G171)</f>
        <v>355.8296892980437</v>
      </c>
      <c r="H176" s="51">
        <f>SUM(H15/H171)</f>
        <v>335.98496240601503</v>
      </c>
      <c r="I176" s="51">
        <f>SUM(I15/I171)</f>
        <v>335.98496240601503</v>
      </c>
      <c r="J176" s="51">
        <f>SUM(J15/J171)</f>
        <v>336.01825993555315</v>
      </c>
      <c r="K176" s="51" t="s">
        <v>415</v>
      </c>
      <c r="L176" s="51" t="s">
        <v>415</v>
      </c>
      <c r="M176" s="51" t="s">
        <v>415</v>
      </c>
      <c r="N176" s="51">
        <f>SUM(N15/N171)</f>
        <v>338.3308270676692</v>
      </c>
      <c r="O176" s="147">
        <f>SUM(N176/J176*100)</f>
        <v>100.68822662570767</v>
      </c>
      <c r="P176" s="67">
        <f t="shared" si="29"/>
        <v>94.43232817318498</v>
      </c>
    </row>
    <row r="177" spans="1:16" ht="41.25" customHeight="1">
      <c r="A177" s="382"/>
      <c r="B177" s="382"/>
      <c r="C177" s="382" t="s">
        <v>251</v>
      </c>
      <c r="D177" s="573" t="s">
        <v>391</v>
      </c>
      <c r="E177" s="574"/>
      <c r="F177" s="45">
        <v>157</v>
      </c>
      <c r="G177" s="67"/>
      <c r="H177" s="51"/>
      <c r="I177" s="51"/>
      <c r="J177" s="51"/>
      <c r="K177" s="51" t="s">
        <v>415</v>
      </c>
      <c r="L177" s="51" t="s">
        <v>415</v>
      </c>
      <c r="M177" s="51" t="s">
        <v>415</v>
      </c>
      <c r="N177" s="51"/>
      <c r="O177" s="147"/>
      <c r="P177" s="67"/>
    </row>
    <row r="178" spans="1:16" ht="29.25" customHeight="1">
      <c r="A178" s="383"/>
      <c r="B178" s="383"/>
      <c r="C178" s="383" t="s">
        <v>310</v>
      </c>
      <c r="D178" s="573" t="s">
        <v>193</v>
      </c>
      <c r="E178" s="574"/>
      <c r="F178" s="45">
        <v>158</v>
      </c>
      <c r="G178" s="67"/>
      <c r="H178" s="51"/>
      <c r="I178" s="51"/>
      <c r="J178" s="47"/>
      <c r="K178" s="47" t="s">
        <v>415</v>
      </c>
      <c r="L178" s="47" t="s">
        <v>415</v>
      </c>
      <c r="M178" s="47" t="s">
        <v>415</v>
      </c>
      <c r="N178" s="51"/>
      <c r="O178" s="147"/>
      <c r="P178" s="67"/>
    </row>
    <row r="179" spans="1:16" ht="25.5" customHeight="1">
      <c r="A179" s="383"/>
      <c r="B179" s="383"/>
      <c r="C179" s="383"/>
      <c r="D179" s="381"/>
      <c r="E179" s="381" t="s">
        <v>131</v>
      </c>
      <c r="F179" s="45">
        <v>159</v>
      </c>
      <c r="G179" s="67"/>
      <c r="H179" s="51"/>
      <c r="I179" s="51"/>
      <c r="J179" s="47"/>
      <c r="K179" s="47" t="s">
        <v>415</v>
      </c>
      <c r="L179" s="47" t="s">
        <v>415</v>
      </c>
      <c r="M179" s="47" t="s">
        <v>415</v>
      </c>
      <c r="N179" s="51"/>
      <c r="O179" s="147"/>
      <c r="P179" s="67"/>
    </row>
    <row r="180" spans="1:16" ht="17.25" customHeight="1">
      <c r="A180" s="383"/>
      <c r="B180" s="383"/>
      <c r="C180" s="383"/>
      <c r="D180" s="381"/>
      <c r="E180" s="381" t="s">
        <v>132</v>
      </c>
      <c r="F180" s="45">
        <v>160</v>
      </c>
      <c r="G180" s="67"/>
      <c r="H180" s="51"/>
      <c r="I180" s="51"/>
      <c r="J180" s="47"/>
      <c r="K180" s="47" t="s">
        <v>415</v>
      </c>
      <c r="L180" s="47" t="s">
        <v>415</v>
      </c>
      <c r="M180" s="47" t="s">
        <v>415</v>
      </c>
      <c r="N180" s="51"/>
      <c r="O180" s="147"/>
      <c r="P180" s="67"/>
    </row>
    <row r="181" spans="1:16" ht="19.5" customHeight="1">
      <c r="A181" s="383"/>
      <c r="B181" s="383"/>
      <c r="C181" s="383"/>
      <c r="D181" s="381"/>
      <c r="E181" s="381" t="s">
        <v>194</v>
      </c>
      <c r="F181" s="45">
        <v>161</v>
      </c>
      <c r="G181" s="67"/>
      <c r="H181" s="51"/>
      <c r="I181" s="51"/>
      <c r="J181" s="47"/>
      <c r="K181" s="47" t="s">
        <v>415</v>
      </c>
      <c r="L181" s="47" t="s">
        <v>415</v>
      </c>
      <c r="M181" s="47" t="s">
        <v>415</v>
      </c>
      <c r="N181" s="51"/>
      <c r="O181" s="147"/>
      <c r="P181" s="67"/>
    </row>
    <row r="182" spans="1:16" ht="24.75" customHeight="1">
      <c r="A182" s="383"/>
      <c r="B182" s="383"/>
      <c r="C182" s="383"/>
      <c r="D182" s="381"/>
      <c r="E182" s="381" t="s">
        <v>370</v>
      </c>
      <c r="F182" s="45">
        <v>162</v>
      </c>
      <c r="G182" s="67"/>
      <c r="H182" s="51"/>
      <c r="I182" s="51"/>
      <c r="J182" s="47"/>
      <c r="K182" s="47" t="s">
        <v>415</v>
      </c>
      <c r="L182" s="47" t="s">
        <v>415</v>
      </c>
      <c r="M182" s="47" t="s">
        <v>415</v>
      </c>
      <c r="N182" s="51"/>
      <c r="O182" s="147"/>
      <c r="P182" s="67"/>
    </row>
    <row r="183" spans="1:16" ht="20.25" customHeight="1">
      <c r="A183" s="383"/>
      <c r="B183" s="383">
        <v>7</v>
      </c>
      <c r="C183" s="383"/>
      <c r="D183" s="573" t="s">
        <v>96</v>
      </c>
      <c r="E183" s="574"/>
      <c r="F183" s="45">
        <v>163</v>
      </c>
      <c r="G183" s="67"/>
      <c r="H183" s="51"/>
      <c r="I183" s="51"/>
      <c r="J183" s="47"/>
      <c r="K183" s="47"/>
      <c r="L183" s="47"/>
      <c r="M183" s="47"/>
      <c r="N183" s="51"/>
      <c r="O183" s="147"/>
      <c r="P183" s="67"/>
    </row>
    <row r="184" spans="1:16" ht="20.25" customHeight="1">
      <c r="A184" s="382"/>
      <c r="B184" s="375">
        <v>8</v>
      </c>
      <c r="C184" s="383"/>
      <c r="D184" s="640" t="s">
        <v>142</v>
      </c>
      <c r="E184" s="641"/>
      <c r="F184" s="44">
        <v>164</v>
      </c>
      <c r="G184" s="290">
        <f aca="true" t="shared" si="38" ref="G184:N184">G185+G186</f>
        <v>39659</v>
      </c>
      <c r="H184" s="290">
        <f>H185+H186</f>
        <v>36000</v>
      </c>
      <c r="I184" s="290">
        <f>I185+I186</f>
        <v>36000</v>
      </c>
      <c r="J184" s="290">
        <f t="shared" si="38"/>
        <v>50800</v>
      </c>
      <c r="K184" s="290">
        <f t="shared" si="38"/>
        <v>49800</v>
      </c>
      <c r="L184" s="290">
        <f t="shared" si="38"/>
        <v>49600</v>
      </c>
      <c r="M184" s="290">
        <f t="shared" si="38"/>
        <v>49250</v>
      </c>
      <c r="N184" s="290">
        <f t="shared" si="38"/>
        <v>49000</v>
      </c>
      <c r="O184" s="344">
        <f>SUM(N184/J184*100)</f>
        <v>96.45669291338582</v>
      </c>
      <c r="P184" s="184">
        <f>J184/G184*100</f>
        <v>128.0919841650067</v>
      </c>
    </row>
    <row r="185" spans="1:16" ht="30.75" customHeight="1">
      <c r="A185" s="382"/>
      <c r="B185" s="383"/>
      <c r="C185" s="383"/>
      <c r="D185" s="345"/>
      <c r="E185" s="346" t="s">
        <v>143</v>
      </c>
      <c r="F185" s="44">
        <v>165</v>
      </c>
      <c r="G185" s="347">
        <v>1800</v>
      </c>
      <c r="H185" s="290">
        <v>2340</v>
      </c>
      <c r="I185" s="290">
        <v>2340</v>
      </c>
      <c r="J185" s="290">
        <v>1350</v>
      </c>
      <c r="K185" s="290">
        <v>1325</v>
      </c>
      <c r="L185" s="290">
        <v>1300</v>
      </c>
      <c r="M185" s="290">
        <v>1250</v>
      </c>
      <c r="N185" s="290">
        <v>1200</v>
      </c>
      <c r="O185" s="344">
        <f>SUM(N185/J185*100)</f>
        <v>88.88888888888889</v>
      </c>
      <c r="P185" s="184">
        <f>J185/G185*100</f>
        <v>75</v>
      </c>
    </row>
    <row r="186" spans="1:16" ht="29.25" customHeight="1">
      <c r="A186" s="382"/>
      <c r="B186" s="383"/>
      <c r="C186" s="383"/>
      <c r="D186" s="345"/>
      <c r="E186" s="346" t="s">
        <v>144</v>
      </c>
      <c r="F186" s="44">
        <v>166</v>
      </c>
      <c r="G186" s="347">
        <v>37859</v>
      </c>
      <c r="H186" s="290">
        <v>33660</v>
      </c>
      <c r="I186" s="290">
        <v>33660</v>
      </c>
      <c r="J186" s="290">
        <v>49450</v>
      </c>
      <c r="K186" s="290">
        <v>48475</v>
      </c>
      <c r="L186" s="290">
        <v>48300</v>
      </c>
      <c r="M186" s="290">
        <v>48000</v>
      </c>
      <c r="N186" s="290">
        <v>47800</v>
      </c>
      <c r="O186" s="344">
        <f>SUM(N186/J186*100)</f>
        <v>96.66329625884732</v>
      </c>
      <c r="P186" s="184">
        <f>J186/G186*100</f>
        <v>130.6162339206001</v>
      </c>
    </row>
    <row r="187" spans="1:16" ht="18" customHeight="1">
      <c r="A187" s="382"/>
      <c r="B187" s="383"/>
      <c r="C187" s="383"/>
      <c r="D187" s="385"/>
      <c r="E187" s="368" t="s">
        <v>145</v>
      </c>
      <c r="F187" s="45">
        <v>167</v>
      </c>
      <c r="G187" s="67"/>
      <c r="H187" s="51"/>
      <c r="I187" s="51"/>
      <c r="J187" s="47"/>
      <c r="K187" s="47"/>
      <c r="L187" s="47"/>
      <c r="M187" s="47"/>
      <c r="N187" s="51"/>
      <c r="O187" s="147"/>
      <c r="P187" s="67"/>
    </row>
    <row r="188" spans="1:16" ht="18.75" customHeight="1">
      <c r="A188" s="382"/>
      <c r="B188" s="383"/>
      <c r="C188" s="383"/>
      <c r="D188" s="385"/>
      <c r="E188" s="368" t="s">
        <v>146</v>
      </c>
      <c r="F188" s="45">
        <v>168</v>
      </c>
      <c r="G188" s="67"/>
      <c r="H188" s="51"/>
      <c r="I188" s="51"/>
      <c r="J188" s="47"/>
      <c r="K188" s="47"/>
      <c r="L188" s="47"/>
      <c r="M188" s="47"/>
      <c r="N188" s="51"/>
      <c r="O188" s="147"/>
      <c r="P188" s="67"/>
    </row>
    <row r="189" spans="1:16" ht="20.25" customHeight="1">
      <c r="A189" s="382"/>
      <c r="B189" s="383"/>
      <c r="C189" s="383"/>
      <c r="D189" s="385"/>
      <c r="E189" s="368" t="s">
        <v>147</v>
      </c>
      <c r="F189" s="45">
        <v>169</v>
      </c>
      <c r="G189" s="60"/>
      <c r="H189" s="51"/>
      <c r="I189" s="51"/>
      <c r="J189" s="47"/>
      <c r="K189" s="47"/>
      <c r="L189" s="47"/>
      <c r="M189" s="47"/>
      <c r="N189" s="51"/>
      <c r="O189" s="147"/>
      <c r="P189" s="67"/>
    </row>
    <row r="190" spans="1:16" ht="28.5" customHeight="1">
      <c r="A190" s="382"/>
      <c r="B190" s="383">
        <v>9</v>
      </c>
      <c r="C190" s="383"/>
      <c r="D190" s="624" t="s">
        <v>414</v>
      </c>
      <c r="E190" s="625"/>
      <c r="F190" s="45">
        <v>170</v>
      </c>
      <c r="G190" s="60"/>
      <c r="H190" s="51"/>
      <c r="I190" s="51"/>
      <c r="J190" s="47"/>
      <c r="K190" s="47"/>
      <c r="L190" s="47"/>
      <c r="M190" s="47"/>
      <c r="N190" s="51"/>
      <c r="O190" s="147"/>
      <c r="P190" s="67"/>
    </row>
    <row r="191" spans="1:16" ht="20.25" customHeight="1">
      <c r="A191" s="626" t="s">
        <v>421</v>
      </c>
      <c r="B191" s="626"/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  <c r="M191" s="119"/>
      <c r="N191" s="119"/>
      <c r="O191" s="116"/>
      <c r="P191" s="116"/>
    </row>
    <row r="192" spans="1:16" ht="20.25" customHeight="1">
      <c r="A192" s="113"/>
      <c r="D192" s="627"/>
      <c r="E192" s="627"/>
      <c r="F192" s="627"/>
      <c r="G192" s="627"/>
      <c r="H192" s="627"/>
      <c r="I192" s="627"/>
      <c r="J192" s="627"/>
      <c r="K192" s="627"/>
      <c r="L192" s="115"/>
      <c r="M192" s="115"/>
      <c r="N192" s="116"/>
      <c r="O192" s="116"/>
      <c r="P192" s="116"/>
    </row>
    <row r="193" spans="1:13" ht="15.75" customHeight="1">
      <c r="A193" s="102"/>
      <c r="B193" s="103"/>
      <c r="C193" s="79"/>
      <c r="D193" s="104"/>
      <c r="E193" s="104"/>
      <c r="I193" s="106"/>
      <c r="J193" s="107"/>
      <c r="K193" s="107"/>
      <c r="L193" s="107"/>
      <c r="M193" s="107"/>
    </row>
    <row r="194" spans="5:17" ht="15" customHeight="1">
      <c r="E194" s="384" t="s">
        <v>267</v>
      </c>
      <c r="F194" s="108"/>
      <c r="G194" s="108"/>
      <c r="H194" s="108"/>
      <c r="I194" s="108"/>
      <c r="J194" s="108"/>
      <c r="K194" s="108"/>
      <c r="L194" s="108"/>
      <c r="M194" s="108"/>
      <c r="N194" s="109"/>
      <c r="O194" s="109"/>
      <c r="P194" s="109"/>
      <c r="Q194" s="108"/>
    </row>
    <row r="195" spans="5:17" ht="15.75">
      <c r="E195" s="384" t="s">
        <v>432</v>
      </c>
      <c r="F195" s="110"/>
      <c r="G195" s="110"/>
      <c r="H195" s="110"/>
      <c r="I195" s="492" t="s">
        <v>268</v>
      </c>
      <c r="J195" s="492"/>
      <c r="K195" s="492"/>
      <c r="L195" s="492"/>
      <c r="M195" s="492"/>
      <c r="N195" s="492"/>
      <c r="O195" s="492"/>
      <c r="P195" s="492"/>
      <c r="Q195" s="492"/>
    </row>
    <row r="196" spans="5:17" ht="15.75">
      <c r="E196" s="384"/>
      <c r="F196" s="110"/>
      <c r="G196" s="110"/>
      <c r="H196" s="110"/>
      <c r="I196" s="522" t="s">
        <v>266</v>
      </c>
      <c r="J196" s="522"/>
      <c r="K196" s="522"/>
      <c r="L196" s="73"/>
      <c r="M196" s="73"/>
      <c r="N196" s="73"/>
      <c r="O196" s="73"/>
      <c r="P196" s="73"/>
      <c r="Q196" s="73"/>
    </row>
    <row r="197" spans="1:17" ht="15.75">
      <c r="A197" s="494"/>
      <c r="B197" s="494"/>
      <c r="C197" s="494"/>
      <c r="D197" s="494"/>
      <c r="E197" s="494"/>
      <c r="F197" s="110"/>
      <c r="G197" s="110"/>
      <c r="H197" s="110"/>
      <c r="I197" s="73"/>
      <c r="J197" s="73"/>
      <c r="K197" s="73"/>
      <c r="L197" s="73"/>
      <c r="M197" s="73"/>
      <c r="N197" s="73"/>
      <c r="O197" s="73"/>
      <c r="P197" s="73"/>
      <c r="Q197" s="73"/>
    </row>
    <row r="199" spans="1:14" ht="14.25">
      <c r="A199" s="494" t="s">
        <v>446</v>
      </c>
      <c r="B199" s="494"/>
      <c r="C199" s="494"/>
      <c r="D199" s="494"/>
      <c r="E199" s="494"/>
      <c r="I199" s="48"/>
      <c r="J199" s="48"/>
      <c r="K199" s="48"/>
      <c r="L199" s="48"/>
      <c r="M199" s="48"/>
      <c r="N199" s="111"/>
    </row>
    <row r="201" spans="9:14" ht="14.25">
      <c r="I201" s="48"/>
      <c r="J201" s="48"/>
      <c r="K201" s="48"/>
      <c r="L201" s="48"/>
      <c r="M201" s="48"/>
      <c r="N201" s="111"/>
    </row>
    <row r="202" spans="1:5" ht="14.25">
      <c r="A202" s="494"/>
      <c r="B202" s="494"/>
      <c r="C202" s="494"/>
      <c r="D202" s="494"/>
      <c r="E202" s="494"/>
    </row>
    <row r="205" spans="9:14" ht="14.25">
      <c r="I205" s="48">
        <f>I42/I14*1000</f>
        <v>819.4374763860243</v>
      </c>
      <c r="J205" s="48">
        <f>J42/J14*1000</f>
        <v>809.7253987014383</v>
      </c>
      <c r="K205" s="48"/>
      <c r="L205" s="48"/>
      <c r="M205" s="48"/>
      <c r="N205" s="48">
        <f>N42/N14*1000</f>
        <v>806.3986099256189</v>
      </c>
    </row>
    <row r="753" ht="3.75" customHeight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4.5" customHeight="1" hidden="1"/>
    <row r="766" ht="14.25" hidden="1"/>
    <row r="767" ht="14.25" hidden="1"/>
    <row r="768" ht="14.25" hidden="1"/>
    <row r="769" ht="14.25" hidden="1"/>
    <row r="770" ht="14.25" hidden="1"/>
    <row r="771" ht="14.25" hidden="1"/>
  </sheetData>
  <sheetProtection/>
  <mergeCells count="158">
    <mergeCell ref="A1:I1"/>
    <mergeCell ref="A3:N3"/>
    <mergeCell ref="A4:I4"/>
    <mergeCell ref="A6:O6"/>
    <mergeCell ref="A9:C12"/>
    <mergeCell ref="D9:E12"/>
    <mergeCell ref="F9:F12"/>
    <mergeCell ref="G9:G12"/>
    <mergeCell ref="H9:J9"/>
    <mergeCell ref="K9:N9"/>
    <mergeCell ref="O9:O12"/>
    <mergeCell ref="P9:P12"/>
    <mergeCell ref="Q9:Q12"/>
    <mergeCell ref="H10:I11"/>
    <mergeCell ref="J10:J12"/>
    <mergeCell ref="K10:N10"/>
    <mergeCell ref="K11:K12"/>
    <mergeCell ref="L11:L12"/>
    <mergeCell ref="M11:M12"/>
    <mergeCell ref="N11:N12"/>
    <mergeCell ref="B13:C13"/>
    <mergeCell ref="D13:E13"/>
    <mergeCell ref="D14:E14"/>
    <mergeCell ref="A15:A41"/>
    <mergeCell ref="D15:E15"/>
    <mergeCell ref="B16:B26"/>
    <mergeCell ref="D16:E16"/>
    <mergeCell ref="D21:E21"/>
    <mergeCell ref="D22:E22"/>
    <mergeCell ref="C23:C24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D41:E41"/>
    <mergeCell ref="B42:E42"/>
    <mergeCell ref="A43:A158"/>
    <mergeCell ref="C43:E43"/>
    <mergeCell ref="B44:B149"/>
    <mergeCell ref="C44:E44"/>
    <mergeCell ref="D45:E45"/>
    <mergeCell ref="D46:E46"/>
    <mergeCell ref="D47:E47"/>
    <mergeCell ref="D50:E50"/>
    <mergeCell ref="D51:E51"/>
    <mergeCell ref="D52:E52"/>
    <mergeCell ref="D53:E53"/>
    <mergeCell ref="D54:E54"/>
    <mergeCell ref="D55:E55"/>
    <mergeCell ref="Q55:T55"/>
    <mergeCell ref="D58:E58"/>
    <mergeCell ref="D59:E59"/>
    <mergeCell ref="D60:E60"/>
    <mergeCell ref="D61:E61"/>
    <mergeCell ref="D63:E63"/>
    <mergeCell ref="D70:E70"/>
    <mergeCell ref="D75:E75"/>
    <mergeCell ref="D76:E76"/>
    <mergeCell ref="D77:E77"/>
    <mergeCell ref="D78:E78"/>
    <mergeCell ref="D79:E79"/>
    <mergeCell ref="D80:E80"/>
    <mergeCell ref="D81:E81"/>
    <mergeCell ref="D82:E82"/>
    <mergeCell ref="D91:E91"/>
    <mergeCell ref="C92:E92"/>
    <mergeCell ref="D93:E93"/>
    <mergeCell ref="D94:E94"/>
    <mergeCell ref="D95:E95"/>
    <mergeCell ref="D96:E96"/>
    <mergeCell ref="D97:E97"/>
    <mergeCell ref="D98:E98"/>
    <mergeCell ref="C99:E99"/>
    <mergeCell ref="D100:E100"/>
    <mergeCell ref="D101:E101"/>
    <mergeCell ref="C102:C104"/>
    <mergeCell ref="D102:E102"/>
    <mergeCell ref="D103:E103"/>
    <mergeCell ref="D104:E104"/>
    <mergeCell ref="D105:E105"/>
    <mergeCell ref="D106:E106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C118:C124"/>
    <mergeCell ref="D118:E118"/>
    <mergeCell ref="Q119:T119"/>
    <mergeCell ref="Q120:T120"/>
    <mergeCell ref="D121:E121"/>
    <mergeCell ref="Q121:T121"/>
    <mergeCell ref="D124:E124"/>
    <mergeCell ref="D125:E125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C133:E133"/>
    <mergeCell ref="D134:E134"/>
    <mergeCell ref="D135:E135"/>
    <mergeCell ref="D136:E136"/>
    <mergeCell ref="D137:E137"/>
    <mergeCell ref="D138:E138"/>
    <mergeCell ref="D139:E139"/>
    <mergeCell ref="Q139:R139"/>
    <mergeCell ref="D140:E140"/>
    <mergeCell ref="D141:E141"/>
    <mergeCell ref="Q142:T142"/>
    <mergeCell ref="D150:E150"/>
    <mergeCell ref="B151:B157"/>
    <mergeCell ref="D151:E151"/>
    <mergeCell ref="D154:E154"/>
    <mergeCell ref="D157:E157"/>
    <mergeCell ref="D158:E158"/>
    <mergeCell ref="D159:E159"/>
    <mergeCell ref="D162:E162"/>
    <mergeCell ref="D164:E164"/>
    <mergeCell ref="D165:E165"/>
    <mergeCell ref="D166:E166"/>
    <mergeCell ref="D167:E167"/>
    <mergeCell ref="D168:E168"/>
    <mergeCell ref="D169:E169"/>
    <mergeCell ref="A170:A176"/>
    <mergeCell ref="D170:E170"/>
    <mergeCell ref="D171:E171"/>
    <mergeCell ref="D172:E172"/>
    <mergeCell ref="D173:E173"/>
    <mergeCell ref="D174:E174"/>
    <mergeCell ref="D175:E175"/>
    <mergeCell ref="Q175:T175"/>
    <mergeCell ref="D176:E176"/>
    <mergeCell ref="D177:E177"/>
    <mergeCell ref="D178:E178"/>
    <mergeCell ref="D183:E183"/>
    <mergeCell ref="D184:E184"/>
    <mergeCell ref="A199:E199"/>
    <mergeCell ref="A202:E202"/>
    <mergeCell ref="D190:E190"/>
    <mergeCell ref="A191:L191"/>
    <mergeCell ref="D192:K192"/>
    <mergeCell ref="I195:Q195"/>
    <mergeCell ref="I196:K196"/>
    <mergeCell ref="A197:E197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mudrea</dc:creator>
  <cp:keywords/>
  <dc:description/>
  <cp:lastModifiedBy>Victoria Ghinea</cp:lastModifiedBy>
  <cp:lastPrinted>2020-02-20T09:48:39Z</cp:lastPrinted>
  <dcterms:created xsi:type="dcterms:W3CDTF">2013-02-05T11:04:01Z</dcterms:created>
  <dcterms:modified xsi:type="dcterms:W3CDTF">2020-02-20T09:50:49Z</dcterms:modified>
  <cp:category/>
  <cp:version/>
  <cp:contentType/>
  <cp:contentStatus/>
</cp:coreProperties>
</file>