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nexa 1" sheetId="1" r:id="rId1"/>
    <sheet name="analitic 2017,2019" sheetId="2" state="hidden" r:id="rId2"/>
    <sheet name="DEFALCARE LUNI" sheetId="3" state="hidden" r:id="rId3"/>
    <sheet name="criterii de performanta" sheetId="4" state="hidden" r:id="rId4"/>
    <sheet name="repartizare profit" sheetId="5" state="hidden" r:id="rId5"/>
    <sheet name="..." sheetId="6" state="hidden" r:id="rId6"/>
    <sheet name="Sheet1" sheetId="7" state="hidden" r:id="rId7"/>
  </sheets>
  <definedNames>
    <definedName name="_xlnm.Print_Area" localSheetId="5">'...'!$A$1:$E$31</definedName>
    <definedName name="_xlnm.Print_Area" localSheetId="1">'analitic 2017,2019'!$A$1:$P$221</definedName>
    <definedName name="_xlnm.Print_Area" localSheetId="0">'Anexa 1'!$A$1:$G$86</definedName>
    <definedName name="_xlnm.Print_Area" localSheetId="3">'criterii de performanta'!$A$1:$O$20</definedName>
    <definedName name="_xlnm.Print_Area" localSheetId="2">'DEFALCARE LUNI'!$A$1:$AA$171</definedName>
    <definedName name="_xlnm.Print_Titles" localSheetId="1">'analitic 2017,2019'!$9:$12</definedName>
    <definedName name="_xlnm.Print_Titles" localSheetId="0">'Anexa 1'!$8:$10</definedName>
    <definedName name="_xlnm.Print_Titles" localSheetId="2">'DEFALCARE LUNI'!$3:$4</definedName>
  </definedNames>
  <calcPr fullCalcOnLoad="1"/>
</workbook>
</file>

<file path=xl/sharedStrings.xml><?xml version="1.0" encoding="utf-8"?>
<sst xmlns="http://schemas.openxmlformats.org/spreadsheetml/2006/main" count="791" uniqueCount="483">
  <si>
    <t>cheltuieli privind recrutarea şi plasarea personalului de conducere cf. OUG 109/2011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</si>
  <si>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</si>
  <si>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</si>
  <si>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</si>
  <si>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</si>
  <si>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</si>
  <si>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</si>
  <si>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 xml:space="preserve"> 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</si>
  <si>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</si>
  <si>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</si>
  <si>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</si>
  <si>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</si>
  <si>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a) cheltuieli sociale prevăzute la art. 21 din Legea nr. 571/2003 privind Codul fiscal, cu modificările şi completările ulterioare, din care:</t>
  </si>
  <si>
    <t>tichete de creşă, cf. Legii nr. 193/2006, cu modificările şi completările ulterioare;</t>
  </si>
  <si>
    <t>tichete cadou pentru cheltuieli sociale potrivit Legii nr. 193/2006, cu modificările şi completările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</si>
  <si>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</si>
  <si>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</si>
  <si>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</si>
  <si>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</si>
  <si>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</si>
  <si>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</si>
  <si>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</si>
  <si>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 xml:space="preserve">     - către bugetul general consolidat</t>
  </si>
  <si>
    <t xml:space="preserve">     - către alţi creditori</t>
  </si>
  <si>
    <t>cheltuieli privind activele imobilizate</t>
  </si>
  <si>
    <t>ch. cu amortizarea imobilizărilor corporale şi necorporale</t>
  </si>
  <si>
    <t>a1)</t>
  </si>
  <si>
    <t>aferente creditelor pentru investiţii</t>
  </si>
  <si>
    <t>a2)</t>
  </si>
  <si>
    <t>aferente creditelor pentru activitatea curentă</t>
  </si>
  <si>
    <t>alte cheltuieli financiare</t>
  </si>
  <si>
    <t>cheltuieli nedeductibile fiscal</t>
  </si>
  <si>
    <t xml:space="preserve">Nr.mediu de salariaţi </t>
  </si>
  <si>
    <t xml:space="preserve">      DANIELA SERBAN</t>
  </si>
  <si>
    <t>Mii lei</t>
  </si>
  <si>
    <t>cheltuieli de protectie perimetrala, mentenanta, pază, serv informatice aferente sistemului perimetral al portului</t>
  </si>
  <si>
    <t>cheltuieli audit, evaluari, reevaluarea imobilizărilor corporale şi necorporale, din care:</t>
  </si>
  <si>
    <t>a3)</t>
  </si>
  <si>
    <t>a4)</t>
  </si>
  <si>
    <t>f2)</t>
  </si>
  <si>
    <t>f3)</t>
  </si>
  <si>
    <t>f4)</t>
  </si>
  <si>
    <t>f5)</t>
  </si>
  <si>
    <t xml:space="preserve">  -active corporale</t>
  </si>
  <si>
    <t xml:space="preserve">  -active necorporale</t>
  </si>
  <si>
    <t xml:space="preserve">  -tichete cadou ptr. cheltuieli de reclamă şi publicitate, potrivit Legii  nr.193/2006, cu modificările şi completările ulterioare</t>
  </si>
  <si>
    <t xml:space="preserve"> -tichete cadou ptr. campanii de marketing, studiul pieţei, promovarea pe pieţe existente sau noi, potrivit Legii nr.193/2006, cu  modif.şi completările ulterioare</t>
  </si>
  <si>
    <t xml:space="preserve"> -ch.de promovare a produselor</t>
  </si>
  <si>
    <t>d1)</t>
  </si>
  <si>
    <t>d2)</t>
  </si>
  <si>
    <t>d3)</t>
  </si>
  <si>
    <t>d4)</t>
  </si>
  <si>
    <t>cheltuieli privind întreţinerea şi funcţionarea tehnicii de calcul</t>
  </si>
  <si>
    <t>cheltuieli privind chiriile (Rd.44+Rd.45) din care:</t>
  </si>
  <si>
    <t>cheltuieli de protocol, reclamă şi publicitate (Rd.52+Rd.54), din care: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</si>
  <si>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</si>
  <si>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</si>
  <si>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</si>
  <si>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</si>
  <si>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</si>
  <si>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</si>
  <si>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a) pentru directori/directorat</t>
  </si>
  <si>
    <t>b) pentru consiliul de administraţie/consiliul de supraveghere</t>
  </si>
  <si>
    <t>c) pentru AGA şi cenzori</t>
  </si>
  <si>
    <t>d) pentru alte comisii şi comitete constituite potrivit legii</t>
  </si>
  <si>
    <t>cheltuieli cu majorări şi penalităţi (Rd.118+Rd.119), din care:</t>
  </si>
  <si>
    <t>cheltuieli aferente transferurilor pentru plata personalului</t>
  </si>
  <si>
    <t xml:space="preserve">f) </t>
  </si>
  <si>
    <t>cheltuieli privind ajustările şi provizioanele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</si>
  <si>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</si>
  <si>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</si>
  <si>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</si>
  <si>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</si>
  <si>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</si>
  <si>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VENITURI TOTALE (Rd3+Rd.24+Rd.30)</t>
  </si>
  <si>
    <t>Venituri din exploatare (Rd.4+Rd.9+Rd.10+Rd.14+Rd.15+Rd.16), din care:</t>
  </si>
  <si>
    <t>din producţia vândută din care: (Rd.4=Rd.5+Rd.6+Rd.7+Rd.8)</t>
  </si>
  <si>
    <t>din subvenţii şi transferuri de exploatare aferente cifrei de afaceri nete, din care: (Rd.10=Rd.11+Rd.12+Rd.13)</t>
  </si>
  <si>
    <t>alte venituri din exploatare (Rd.17+Rd.18+Rd.21+Rd.22+Rd.23), din care:</t>
  </si>
  <si>
    <t>Venituri financiare (Rd.25+Rd.26+Rd.27+Rd.28+Rd.29), din care:</t>
  </si>
  <si>
    <t xml:space="preserve">Cheltuieli de exploatare (Rd.39+Rd.87+Rd.94+Rd.123), din care: </t>
  </si>
  <si>
    <t xml:space="preserve">A. Cheltuieli cu bunuri şi servicii (Rd.40+Rd.48+Rd.54), din care: </t>
  </si>
  <si>
    <t>Cheltuieli privind stocurile (Rd.41+Rd.42+Rd.45+Rd.46+Rd.47), din care:</t>
  </si>
  <si>
    <t xml:space="preserve">Cheltuieli privind serviciile executate de terţi (Rd.49+Rd.50+Rd.53), din care: </t>
  </si>
  <si>
    <t xml:space="preserve">Cheltuieli cu alte servicii executate de terţi (Rd.55+Rd.56+Rd.58+Rd.65+Rd.70+Rd.71+Rd.75+Rd.76+Rd.77+Rd.86), din care: </t>
  </si>
  <si>
    <t>Ch. cu sponsorizarea (Rd.66+Rd.67+Rd.68+Rd.69), din care:</t>
  </si>
  <si>
    <t xml:space="preserve">     - cheltuieli cu diurna (Rd.73+Rd.74), din care: </t>
  </si>
  <si>
    <t>alte cheltuieli cu serviciile executate de terţi (Rd.78+Rd.79+Rd.80+Rd.81+Rd.83+Rd.84+Rd.85), din care:</t>
  </si>
  <si>
    <t xml:space="preserve">B  Cheltuieli cu impozite, taxe şi vărsăminte asimilate (Rd.88+Rd.89+Rd.90+Rd.91+ Rd.92+Rd.93), din care: </t>
  </si>
  <si>
    <t>C. Cheltuieli cu personalul (Rd.95+Rd.99+Rd.107+Rd.111+Rd.116)</t>
  </si>
  <si>
    <t>Alte cheltuieli cu personalul (Rd.108+Rd.109+Rd.110), din care:</t>
  </si>
  <si>
    <t>Cheltuieli aferente contractului de mandat si a altor organe de conducere si control, comisii si comitete (Rd.112+Rd.113+Rd.1114+ Rd.115), din care:</t>
  </si>
  <si>
    <t xml:space="preserve">Cheltuieli cu asigurările şi protecţia socială, fondurile speciale şi alte obligaţii legale(Rd.117+Rd.118+Rd.119+Rd.120+    Rd.121+Rd.122), din care: </t>
  </si>
  <si>
    <t>D. Alte cheltuieli de exploatare (Rd.124+Rd.127+Rd.128+Rd.129+Rd.130+Rd.    131), din care:</t>
  </si>
  <si>
    <t>ajustări şi deprecieri pentru pierdere de valoare şi provizioane (Rd.132-Rd.133), din care:</t>
  </si>
  <si>
    <t>din anularea provizioanelor (Rd.135+Rd.136+Rd.137), din care:</t>
  </si>
  <si>
    <t xml:space="preserve">Cheltuieli financiare (Rd.139+Rd.142+Rd.145), din care: </t>
  </si>
  <si>
    <t>cheltuieli privind dobânzile (Rd.140+Rd.141), din care:</t>
  </si>
  <si>
    <t>cheltuieli din diferenţe de curs valutar (Rd.143+Rd.144), din care:</t>
  </si>
  <si>
    <t>REZULTATUL BRUT (profit/pierdere)       (Rd.2-Rd.37)</t>
  </si>
  <si>
    <t>cheltuieli privind servicii judiciare, din care:</t>
  </si>
  <si>
    <t>aferente  activitatii curente</t>
  </si>
  <si>
    <t xml:space="preserve">din producţia vândută (Rd.4+Rd.5+Rd.6+Rd.7), din care: </t>
  </si>
  <si>
    <t xml:space="preserve"> - active necorporale</t>
  </si>
  <si>
    <t>cheltuieli cu materialele consumabile, din care:</t>
  </si>
  <si>
    <t xml:space="preserve"> - ch.de promovare a produselor</t>
  </si>
  <si>
    <t>Alte cheltuieli cu personalul (Rd.101+Rd.102+Rd.103), din care: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</si>
  <si>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</si>
  <si>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</si>
  <si>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</si>
  <si>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</si>
  <si>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</si>
  <si>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</si>
  <si>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</si>
  <si>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</si>
  <si>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</si>
  <si>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</si>
  <si>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</si>
  <si>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</si>
  <si>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tr I</t>
  </si>
  <si>
    <t>tr.II</t>
  </si>
  <si>
    <t>tr.III</t>
  </si>
  <si>
    <t>tr.IV</t>
  </si>
  <si>
    <t>CHELTUIELI  PENTRU INVESTIŢII</t>
  </si>
  <si>
    <t>rezerve legale (5%)</t>
  </si>
  <si>
    <t>REZULTATUL BRUT fiscal</t>
  </si>
  <si>
    <t>CHECK</t>
  </si>
  <si>
    <t>alte cheltuieli cu serviciile executate de terţi, din care:</t>
  </si>
  <si>
    <t>ch la 1000 de lei ven. -CUMULAT</t>
  </si>
  <si>
    <t>ch la 1000 de lei ven. -luna</t>
  </si>
  <si>
    <t xml:space="preserve">creante restante </t>
  </si>
  <si>
    <t xml:space="preserve"> a) salarii de bază cumulat</t>
  </si>
  <si>
    <t>Cheltuieli cu salariile (Rd.96+Rd.97+Rd.98), luna din care:</t>
  </si>
  <si>
    <t>Valeriu Nicolae IONESCU</t>
  </si>
  <si>
    <t xml:space="preserve">venituri neimpozabile </t>
  </si>
  <si>
    <t>venituri neimpozabile</t>
  </si>
  <si>
    <t>Profit brut</t>
  </si>
  <si>
    <t>minus venituri neimpozabile</t>
  </si>
  <si>
    <t>plus cheltuieli neduductibile</t>
  </si>
  <si>
    <t>impozit profit</t>
  </si>
  <si>
    <t>minus 5% rezerva</t>
  </si>
  <si>
    <t>amortizare</t>
  </si>
  <si>
    <t>cheltuieli cu personalul, din care: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</si>
  <si>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</si>
  <si>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Plati restante</t>
  </si>
  <si>
    <t xml:space="preserve">                     DIRECTOR ECONOMIC,</t>
  </si>
  <si>
    <t>rezerva</t>
  </si>
  <si>
    <t xml:space="preserve">MINISTERUL TRANSPORTURILOR </t>
  </si>
  <si>
    <t>Compania Naţională "Administraţia Porturilor Maritime "S.A.  Constanţa</t>
  </si>
  <si>
    <t>Criterii de performanţă specifice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</si>
  <si>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</si>
  <si>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Obiective si criterii de performanţă</t>
  </si>
  <si>
    <t>U.M</t>
  </si>
  <si>
    <t>PROGRAM  2014</t>
  </si>
  <si>
    <t>Total  AN 2014</t>
  </si>
  <si>
    <t>Ian.</t>
  </si>
  <si>
    <t>2               LUNI</t>
  </si>
  <si>
    <t>3             LUNI</t>
  </si>
  <si>
    <t>4           LUNI</t>
  </si>
  <si>
    <t>5          LUNI</t>
  </si>
  <si>
    <t>6          LUNI</t>
  </si>
  <si>
    <t>9         LUNI</t>
  </si>
  <si>
    <t>1. Plati restante-total</t>
  </si>
  <si>
    <t/>
  </si>
  <si>
    <t>2. Creanţe restante-total</t>
  </si>
  <si>
    <t>3. Reducerea cheltuielilor (cheltuieli la 1000 lei venituri totale)</t>
  </si>
  <si>
    <t>Lei</t>
  </si>
  <si>
    <t>4.Productivitatea muncii - unitaţi valorice</t>
  </si>
  <si>
    <t>lei/ pers</t>
  </si>
  <si>
    <t>DIRECTOR GENERAL</t>
  </si>
  <si>
    <t>7            LUNI</t>
  </si>
  <si>
    <t>8            LUNI</t>
  </si>
  <si>
    <t xml:space="preserve">10            LUNI </t>
  </si>
  <si>
    <t>11           LUNI</t>
  </si>
  <si>
    <t>12          LUNI</t>
  </si>
  <si>
    <t>C0</t>
  </si>
  <si>
    <t>-componenta fixă</t>
  </si>
  <si>
    <t>-componenta variabilă</t>
  </si>
  <si>
    <t xml:space="preserve">-provizioane privind participarea la profit a salariaţilor </t>
  </si>
  <si>
    <t>- provizioane in legatura cu contractul de mandat</t>
  </si>
  <si>
    <t xml:space="preserve"> - cantitatea de produse finite (QPF)</t>
  </si>
  <si>
    <t xml:space="preserve"> - pret mediu (p)</t>
  </si>
  <si>
    <t>VENITURI TOTALE  (Rd.1=Rd.2+Rd.5+Rd.6)</t>
  </si>
  <si>
    <t>Venituri totale din exploatare, din care:</t>
  </si>
  <si>
    <t>subvenţii, cf. prevederilor  legale în vigoare</t>
  </si>
  <si>
    <t>Cheltuieli de natură salarială(Rd.13+Rd.14)</t>
  </si>
  <si>
    <t>Cheltuieli aferente contractului de mandat si a altor organe de conducere si control, comisii si comitete</t>
  </si>
  <si>
    <t>Profitul contabil rămas după deducerea sumelor de la Rd. 25, 26, 27, 28, 29</t>
  </si>
  <si>
    <t xml:space="preserve">   -  dividende cuvenite bugetului de stat </t>
  </si>
  <si>
    <t xml:space="preserve">   - dividende cuvenite bugetului local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</si>
  <si>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</si>
  <si>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</si>
  <si>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Castigul mediu lunar pe salariat deterninat pe baza cheltuielilor cu salariile (lei/persoană)  (Rd.13/Rd.49)/12*1000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</si>
  <si>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</si>
  <si>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</si>
  <si>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</si>
  <si>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</si>
  <si>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>33a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</si>
  <si>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</si>
  <si>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</si>
  <si>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</si>
  <si>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</si>
  <si>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</si>
  <si>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</si>
  <si>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VENITURI TOTALE (Rd.2+Rd.22+Rd.28)</t>
  </si>
  <si>
    <t>Venituri totale din exploatare (Rd.3+Rd.8+Rd.9+Rd.12+Rd.13+Rd.14), din care:</t>
  </si>
  <si>
    <t xml:space="preserve">din subvenţii şi transferuri de exploatare aferente cifrei de afaceri nete (Rd.10+Rd.11), din care: </t>
  </si>
  <si>
    <t>din producţia de imobilizări</t>
  </si>
  <si>
    <t>alte venituri din exploatare (Rd.15+Rd.16+Rd.19+Rd.20+Rd.21), din care:</t>
  </si>
  <si>
    <t xml:space="preserve"> - active corporale</t>
  </si>
  <si>
    <t>Venituri financiare (Rd.23+Rd.24+Rd.25+Rd.26+Rd.27), din care:</t>
  </si>
  <si>
    <t>din vânzarea activelor şi alte operaţii de capital (Rd.17+Rd.18), din care:</t>
  </si>
  <si>
    <t>Cheltuieli privind stocurile (Rd.33+Rd.34+Rd.37+Rd.38+Rd.39), din care:</t>
  </si>
  <si>
    <t xml:space="preserve">Cheltuieli privind serviciile executate de terţi (Rd.41+Rd.42+Rd.45), din care: </t>
  </si>
  <si>
    <t xml:space="preserve">Cheltuieli de exploatare (Rd.31+Rd.79+Rd.86+Rd.120), din care: </t>
  </si>
  <si>
    <t xml:space="preserve">A. Cheltuieli cu bunuri şi servicii (Rd.32+Rd.40+Rd.46),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</si>
  <si>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</si>
  <si>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</si>
  <si>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cheltuieli de protocol, reclamă şi publicitate (Rd.51+Rd.53), din care:</t>
  </si>
  <si>
    <t xml:space="preserve"> - tichete cadou potrivit Legii nr.193/2006, cu modificările ulterioare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</si>
  <si>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</si>
  <si>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</si>
  <si>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>Ch. cu sponsorizarea (Rd.58+Rd.59+Rd.60+Rd.61), din care:</t>
  </si>
  <si>
    <t xml:space="preserve">     - cheltuieli cu diurna (Rd.65+Rd.66), din care: </t>
  </si>
  <si>
    <t>cheltuieli privind recrutarea şi plasarea personalului de conducere cf. Ordonanţei de urgenţă a Guvernului nr. 109/2011</t>
  </si>
  <si>
    <r>
      <t xml:space="preserve">      -</t>
    </r>
    <r>
      <rPr>
        <i/>
        <sz val="10"/>
        <rFont val="Arial"/>
        <family val="2"/>
      </rPr>
      <t>aferente bunurilor de natura domeniului public</t>
    </r>
  </si>
  <si>
    <t>cheltuieli de protectie perimetrala, mentenanta, paza, serv.informatice aferente sistemului perimetral al  portului</t>
  </si>
  <si>
    <t xml:space="preserve">B  Cheltuieli cu impozite, taxe şi vărsăminte asimilate (Rd.80+Rd.81+Rd.82+Rd.83+Rd.84+Rd.85), din care: </t>
  </si>
  <si>
    <t>C. Cheltuieli cu personalul (Rd.87+Rd.100+Rd.104+Rd.113), din care:</t>
  </si>
  <si>
    <t>Cheltuieli  cu salariile (Rd.89+Rd.90+Rd.91), din care:</t>
  </si>
  <si>
    <t>Cheltuieli de natură salarială (Rd.88+ Rd.92)</t>
  </si>
  <si>
    <t xml:space="preserve">Bonusuri (Rd.93+Rd.96+Rd.97+Rd.98+ Rd.99), din care: </t>
  </si>
  <si>
    <t>Cheltuieli aferente contractului de mandat si a altor organe de conducere si control, comisii si comitete (Rd.105+Rd.108+Rd.111+ Rd.112), din care:</t>
  </si>
  <si>
    <t>b) pentru consiliul de administraţie/consiliul de supraveghere, din care:</t>
  </si>
  <si>
    <t xml:space="preserve">Cheltuieli cu asigurările şi protecţia socială, fondurile speciale şi alte obligaţii legale (Rd.114+Rd.115+Rd.116+Rd.117+Rd.118+Rd.119), din care: 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</si>
  <si>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</si>
  <si>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</si>
  <si>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</si>
  <si>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 xml:space="preserve">cheltuieli privind ajustările şi provizioanele </t>
  </si>
  <si>
    <t>f1.1)</t>
  </si>
  <si>
    <t>f1.2)</t>
  </si>
  <si>
    <t>din anularea provizioanelor (Rd.133+Rd.134+Rd.135), din care:</t>
  </si>
  <si>
    <t>130a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</si>
  <si>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</si>
  <si>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</si>
  <si>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</si>
  <si>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REZULTATUL BRUT (profit/pierdere)   (Rd.1-Rd.29)</t>
  </si>
  <si>
    <t>Cheltuieli de natură salarială (Rd.87)</t>
  </si>
  <si>
    <t>Elemente de calcul a productivitatii muncii in  unităţi fizice, din care:</t>
  </si>
  <si>
    <t xml:space="preserve"> - valoare=QPF x  p</t>
  </si>
  <si>
    <t>CHELTUIELI TOTALE  (Rd.30+Rd.136+Rd.144)</t>
  </si>
  <si>
    <t>8=7/6</t>
  </si>
  <si>
    <t>12=10/9</t>
  </si>
  <si>
    <t>11=9/7</t>
  </si>
  <si>
    <t>incl. secretariatele</t>
  </si>
  <si>
    <t>CHELTUIELI TOTALE  (Rd.7=Rd.8+Rd.20+Rd.21)</t>
  </si>
  <si>
    <t>Alocaţii de la buget</t>
  </si>
  <si>
    <t>alocaţii bugetare aferente plăţii angajamentelor din anii anteriori</t>
  </si>
  <si>
    <t>red/dact. M.Udrea/dec 2013</t>
  </si>
  <si>
    <t xml:space="preserve">                     </t>
  </si>
  <si>
    <t>Anexa nr 11</t>
  </si>
  <si>
    <t>MINISTERUL TRANSPORTURILOR</t>
  </si>
  <si>
    <t>Compania Naţională "Administraţia Porturilor Maritime"  -S.A. CONSTANŢA</t>
  </si>
  <si>
    <t>Incinta Port nr.1, Constanţa</t>
  </si>
  <si>
    <t>Cod unic de inregistrare: 11062831</t>
  </si>
  <si>
    <t>mii lei</t>
  </si>
  <si>
    <t>INDICATORI</t>
  </si>
  <si>
    <t>Nr. rd.</t>
  </si>
  <si>
    <t>%</t>
  </si>
  <si>
    <t>I.</t>
  </si>
  <si>
    <t>Venituri financiare</t>
  </si>
  <si>
    <t>Venituri extraordinare</t>
  </si>
  <si>
    <t>II</t>
  </si>
  <si>
    <t>Cheltuieli de exploatare, din care:</t>
  </si>
  <si>
    <t>A.</t>
  </si>
  <si>
    <t xml:space="preserve"> cheltuieli cu bunuri si servicii</t>
  </si>
  <si>
    <t>B.</t>
  </si>
  <si>
    <t>cheltuieli cu impozite, taxe si varsaminte asimilate</t>
  </si>
  <si>
    <t>C.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</si>
  <si>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</si>
  <si>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</si>
  <si>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</si>
  <si>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</si>
  <si>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</si>
  <si>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</si>
  <si>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 xml:space="preserve"> cheltuieli cu plati compensatorii aferente disponibilizarilor de personal</t>
  </si>
  <si>
    <t>C4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</si>
  <si>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</si>
  <si>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</si>
  <si>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</si>
  <si>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</si>
  <si>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</si>
  <si>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</si>
  <si>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</si>
  <si>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</si>
  <si>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</si>
  <si>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</si>
  <si>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</si>
  <si>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</si>
  <si>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</si>
  <si>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</si>
  <si>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</si>
  <si>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</si>
  <si>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</si>
  <si>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</si>
  <si>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a)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</si>
  <si>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</si>
  <si>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</si>
  <si>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</si>
  <si>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</si>
  <si>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</si>
  <si>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b)</t>
  </si>
  <si>
    <t>cheltuieli cu salariile</t>
  </si>
  <si>
    <t>c)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</si>
  <si>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</si>
  <si>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</si>
  <si>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</si>
  <si>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</si>
  <si>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</si>
  <si>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</si>
  <si>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</si>
  <si>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IX</t>
  </si>
  <si>
    <t>X</t>
  </si>
  <si>
    <t>DATE DE FUNDAMENTARE</t>
  </si>
  <si>
    <t>Nr. de personal prognozat la finele anului</t>
  </si>
  <si>
    <t>Nr.mediu de salariaţi total</t>
  </si>
  <si>
    <t>DIRECTOR GENERAL,</t>
  </si>
  <si>
    <t>Anexa nr.2</t>
  </si>
  <si>
    <t>Detalierea indicatorilor economico-financiari prevăzuţi în bugetul de venituri şi cheltuieli</t>
  </si>
  <si>
    <t xml:space="preserve"> Aprobat</t>
  </si>
  <si>
    <t xml:space="preserve"> Propuneri</t>
  </si>
  <si>
    <t>din vânzarea produselor</t>
  </si>
  <si>
    <t>din servicii prestate</t>
  </si>
  <si>
    <t>din redevenţe şi chirii</t>
  </si>
  <si>
    <t>alte venituri</t>
  </si>
  <si>
    <t>din vânzarea mărfurilor</t>
  </si>
  <si>
    <t>c1</t>
  </si>
  <si>
    <t xml:space="preserve"> subvenţii, cf. prevederilor  legale în vigoare</t>
  </si>
  <si>
    <t>c2</t>
  </si>
  <si>
    <t>transferuri, cf.  prevederilor    legale  în  vigoare</t>
  </si>
  <si>
    <t xml:space="preserve"> din producţia de imobilizări</t>
  </si>
  <si>
    <t>venituri aferente costului producţiei în curs de execuţie</t>
  </si>
  <si>
    <t>f)</t>
  </si>
  <si>
    <t>f1)</t>
  </si>
  <si>
    <t>g)</t>
  </si>
  <si>
    <t>din amenzi şi penalităţi</t>
  </si>
  <si>
    <t>din vânzarea activelor şi alte operaţii de capital, din care:</t>
  </si>
  <si>
    <t>din subvenţii pentru investiţii</t>
  </si>
  <si>
    <t>din valorificarea certificatelor CO2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</si>
  <si>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</si>
  <si>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</si>
  <si>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</si>
  <si>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</si>
  <si>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</si>
  <si>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</si>
  <si>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</si>
  <si>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</si>
  <si>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</si>
  <si>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</si>
  <si>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</si>
  <si>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</si>
  <si>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</si>
  <si>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</si>
  <si>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</si>
  <si>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</si>
  <si>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</si>
  <si>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</si>
  <si>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</si>
  <si>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</si>
  <si>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</si>
  <si>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</si>
  <si>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</si>
  <si>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</si>
  <si>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</si>
  <si>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c1)</t>
  </si>
  <si>
    <t>cheltuieli de protocol, din care:</t>
  </si>
  <si>
    <t xml:space="preserve"> - tichete cadou potrivit Legii nr.193/2006, cu modificările şi completările ulterioare</t>
  </si>
  <si>
    <t>c2)</t>
  </si>
  <si>
    <t>cheltuieli de reclamă şi publicitate,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</si>
  <si>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</si>
  <si>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</si>
  <si>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</si>
  <si>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</si>
  <si>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cheltuieli cu transportul de bunuri şi persoane</t>
  </si>
  <si>
    <t>cheltuieli de deplasare, detaşare, transfer, din care:</t>
  </si>
  <si>
    <t xml:space="preserve">              -interna</t>
  </si>
  <si>
    <t xml:space="preserve">              -externa</t>
  </si>
  <si>
    <t>cheltuieli poştale şi taxe de telecomunicaţii</t>
  </si>
  <si>
    <t>h)</t>
  </si>
  <si>
    <t>cheltuieli cu serviciile bancare şi asimilate</t>
  </si>
  <si>
    <t>i)</t>
  </si>
  <si>
    <t>i1)</t>
  </si>
  <si>
    <t>i2)</t>
  </si>
  <si>
    <t>i3)</t>
  </si>
  <si>
    <t>cheltuieli cu pregătirea profesională</t>
  </si>
  <si>
    <t>i4)</t>
  </si>
  <si>
    <t>i5)</t>
  </si>
  <si>
    <t>cheltuieli cu prestaţiile efectuate de filiale</t>
  </si>
  <si>
    <t>i6)</t>
  </si>
  <si>
    <t>147a</t>
  </si>
  <si>
    <t>147b</t>
  </si>
  <si>
    <t>Productivitatea muncii în unităţi valorice pe total personal mediu (mii lei/persoană) (Rd.2/Rd.179)</t>
  </si>
  <si>
    <t>Productivitatea muncii în unităţi valorice pe total personal mediu (mii lei/persoană) (Rd.2/Rd.49)</t>
  </si>
  <si>
    <t>Profit brut fiscal pt calcularea rezervei de 5%</t>
  </si>
  <si>
    <t>rezerva 5% (profit brut-venituri neimpozabile+chelt nedeductibile) x 5%</t>
  </si>
  <si>
    <t>Profit brut fiscal pt calcularea impozitului pe profit</t>
  </si>
  <si>
    <t>profit contabil ramas dupa deducerea impozitului pe profit</t>
  </si>
  <si>
    <t>reintregire profit contabil ramas dupa deducerea impozitului pe profit cu suma de la rd 31</t>
  </si>
  <si>
    <t>minus 4000 (cofinantare)</t>
  </si>
  <si>
    <t>profit contabil ramas dupa deducerea rd 25,26,27,28,29 (reintregit)</t>
  </si>
  <si>
    <t>profit contabil ramas dupa deducerea rd 25,26,27,28,29 (rd30)</t>
  </si>
  <si>
    <t>pana la 10%</t>
  </si>
  <si>
    <t>sursa proprie</t>
  </si>
  <si>
    <t>subventii (amortizare)</t>
  </si>
  <si>
    <t>din repartizare profit</t>
  </si>
  <si>
    <t>cofinantare</t>
  </si>
  <si>
    <t>sursa proprie de dezv. Total</t>
  </si>
  <si>
    <t>pentru anul 2013 dividende la stat = 85%</t>
  </si>
  <si>
    <t>Conform art. 22 alin (1) lit. a) din Codul fiscal , contribuabilul are dreptul la deducerea rezervelor, astfel: rezerva legala este deductibila in limita unei cote de 5% aplicata asupra profitului contabil, inainte de determinarea impozitului pe profit, din care se scad veniturile neimpozabile si se adauga cheltuielile aferente acestor venituri neimpozabile, pana ce aceasta va atinge a cincea parte din capitalul social subscris si varsat sau din patrimoniu, dupa caz, potrivit legilor de organizare si functionare.</t>
  </si>
  <si>
    <t>4a</t>
  </si>
  <si>
    <t xml:space="preserve">  Bonusuri (Rd.100+Rd.103+Rd.104+Rd.105+ Rd.106),  din care: </t>
  </si>
  <si>
    <t>Castigul mediu lunar pe salariat deterninat pe baza cheltuielilor cu salariile              (Rd.151/Rd.153)/12*1000</t>
  </si>
  <si>
    <t>Productivitatea muncii în unităţi valorice pe total personal mediu (mii lei/persoană) (Rd.2/Rd.153)</t>
  </si>
  <si>
    <t xml:space="preserve"> - pondere in venituri totale de exploatare =   Rd.161/Rd.2</t>
  </si>
  <si>
    <t>cheltuieli cu materii prime</t>
  </si>
  <si>
    <t>minus subventii (amortizare)</t>
  </si>
  <si>
    <t>plus rep din repartizare profit</t>
  </si>
  <si>
    <t>plus cofinantare</t>
  </si>
  <si>
    <t>amortizare pt sursa pr.de finantare</t>
  </si>
  <si>
    <t>Cheltuieli totale luna</t>
  </si>
  <si>
    <t>VENITURI CUMULAT</t>
  </si>
  <si>
    <t>Castigul mediu  lunar pe salariat (lei/persoană) determinat pe baza cheltuielilor de natură salarială*)</t>
  </si>
  <si>
    <t>*) Rd.50 = Rd.155 din Anexa de fundamentare nr.2</t>
  </si>
  <si>
    <t>Cheltuieli  cu salariile (Rd.88), din care:</t>
  </si>
  <si>
    <t>-  Cheltuieli cu salariile aferente personalului angajat pe perioadă determinată</t>
  </si>
  <si>
    <t>151 a</t>
  </si>
  <si>
    <t>- Cheltuieli cu salariile aferente majorării salariului de bază minim brut pe țară garantat în plată</t>
  </si>
  <si>
    <t>151 b</t>
  </si>
  <si>
    <t>Nr. de  personal efectiv angajat pe perioadă determinată</t>
  </si>
  <si>
    <t>153 a</t>
  </si>
  <si>
    <t>Nr. de personal mediu angajat pe perioadă determinată</t>
  </si>
  <si>
    <t>153 b</t>
  </si>
  <si>
    <r>
      <t>Câştigul mediu  lunar pe salariat (lei/persoană) determinat pe baza cheltuielilor de natură salarială [(Rd.150 – rd.93*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rd.98)/Rd.153]/12*1000</t>
    </r>
  </si>
  <si>
    <t>Productivitatea muncii în unităţi fizice pe total personal mediu (cantitate produse finite/persoană) W=QPF/Rd.153</t>
  </si>
  <si>
    <t>ch. in domeniul educatie, invatamant, social si sport - (min. 40%, cf. OUG nr.2/2015)</t>
  </si>
  <si>
    <t>ch.de sponsorizare in domeniul medical si de sanatate ( min.40%, cf. OUG nr.2/2015)</t>
  </si>
  <si>
    <t>cheltuieli pentru alte actiuni si activitati (max. 20%, cf. OUG nr.2/2015)</t>
  </si>
  <si>
    <t>cheltuieli cu audit, evaluari, reevaluarea imobilizărilor corporale şi necorporale, din care:</t>
  </si>
  <si>
    <t>Propuneri an curent (2018)</t>
  </si>
  <si>
    <t xml:space="preserve">     - pentru cluburile sportive</t>
  </si>
  <si>
    <t xml:space="preserve">Realizat </t>
  </si>
  <si>
    <t>Nicolae Dan TIVILICHI</t>
  </si>
  <si>
    <t>Prevederi an precedent (2016)</t>
  </si>
  <si>
    <t>Propuneri an curent (2019)</t>
  </si>
  <si>
    <t>Defalcarea lunara a bugetului devenituri si cheltuieli pe anul 2017</t>
  </si>
  <si>
    <t>Propuneri an curent (2017)</t>
  </si>
  <si>
    <t xml:space="preserve"> BVC aprobat in AGA /2016</t>
  </si>
  <si>
    <t>conform propunere C.A.09.12.2016</t>
  </si>
  <si>
    <r>
      <t>cheltuieli cu alte taxe şi impozite- total</t>
    </r>
    <r>
      <rPr>
        <b/>
        <sz val="10"/>
        <rFont val="Arial"/>
        <family val="2"/>
      </rPr>
      <t xml:space="preserve"> </t>
    </r>
  </si>
  <si>
    <t>Aprobat an curent (2017)</t>
  </si>
  <si>
    <t>Propuneri de rectificare (2017)</t>
  </si>
  <si>
    <r>
      <t xml:space="preserve">      -</t>
    </r>
    <r>
      <rPr>
        <i/>
        <sz val="10"/>
        <rFont val="Arial"/>
        <family val="2"/>
      </rPr>
      <t>aferente bunurilor de natura domeniului public</t>
    </r>
  </si>
  <si>
    <r>
      <t>cheltuieli cu alte taxe şi impozite</t>
    </r>
    <r>
      <rPr>
        <b/>
        <sz val="10"/>
        <rFont val="Arial"/>
        <family val="2"/>
      </rPr>
      <t xml:space="preserve"> </t>
    </r>
  </si>
  <si>
    <t>REZULTAT BRUT FISCAL</t>
  </si>
  <si>
    <t xml:space="preserve">147a </t>
  </si>
  <si>
    <t>Cheltuieli de natura salariala rd 87</t>
  </si>
  <si>
    <t>Cheltuieli cu salarile rd 88</t>
  </si>
  <si>
    <t>151a</t>
  </si>
  <si>
    <t>151b</t>
  </si>
  <si>
    <t>5a)</t>
  </si>
  <si>
    <t>153a</t>
  </si>
  <si>
    <t>5b)</t>
  </si>
  <si>
    <t>153b</t>
  </si>
  <si>
    <t>6a)</t>
  </si>
  <si>
    <r>
      <t>Productivitatea muncii în unităţi valorice pe total personal mediu (mii lei/persoană) (Rd.2/Rd.179)</t>
    </r>
    <r>
      <rPr>
        <b/>
        <sz val="10"/>
        <rFont val="Arial"/>
        <family val="2"/>
      </rPr>
      <t xml:space="preserve"> cumulat</t>
    </r>
  </si>
  <si>
    <t>plati restrante</t>
  </si>
  <si>
    <t>cheltuieli CUMULAT</t>
  </si>
  <si>
    <t>rezulatat brut cumulat</t>
  </si>
  <si>
    <t>rezulatat brut total  luna</t>
  </si>
  <si>
    <t>rezulatat brut exploatare luna</t>
  </si>
  <si>
    <t>BUGETUL  DE  VENITURI  ŞI  CHELTUIELI  RECTIFICAT PE  ANUL 2017</t>
  </si>
  <si>
    <t>BVC Rectificat 2017</t>
  </si>
  <si>
    <t>Anexa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</si>
</sst>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[$JPY]"/>
    <numFmt numFmtId="173" formatCode="#,##0\ [$€-1]"/>
    <numFmt numFmtId="174" formatCode="#,##0.000"/>
    <numFmt numFmtId="175" formatCode="#,##0.0000"/>
    <numFmt numFmtId="176" formatCode="#,##0.00000"/>
    <numFmt numFmtId="177" formatCode="0.00000"/>
    <numFmt numFmtId="178" formatCode="0.0000"/>
    <numFmt numFmtId="179" formatCode="0.000"/>
    <numFmt numFmtId="180" formatCode="#,##0.0"/>
    <numFmt numFmtId="181" formatCode="0.0000000"/>
    <numFmt numFmtId="182" formatCode="0.000000"/>
    <numFmt numFmtId="183" formatCode="0.0"/>
    <numFmt numFmtId="184" formatCode="#,##0\ &quot;lei&quot;"/>
    <numFmt numFmtId="185" formatCode="#,##0\ [$€-403]"/>
    <numFmt numFmtId="186" formatCode="#,##0\ [$€-42D]"/>
    <numFmt numFmtId="187" formatCode="#,##0.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\-#,##0\ "/>
    <numFmt numFmtId="193" formatCode="_-* #,##0\ _l_e_i_-;\-* #,##0\ _l_e_i_-;_-* &quot;-&quot;??\ _l_e_i_-;_-@_-"/>
  </numFmts>
  <fonts count="67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Georgia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Georgia"/>
      <family val="1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63" applyFont="1" applyFill="1" applyBorder="1">
      <alignment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3" fontId="2" fillId="0" borderId="0" xfId="63" applyNumberFormat="1" applyFont="1" applyFill="1" applyBorder="1">
      <alignment/>
      <protection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right" vertical="center" wrapText="1"/>
    </xf>
    <xf numFmtId="2" fontId="20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 quotePrefix="1">
      <alignment/>
    </xf>
    <xf numFmtId="0" fontId="19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2" fontId="20" fillId="0" borderId="21" xfId="0" applyNumberFormat="1" applyFont="1" applyBorder="1" applyAlignment="1">
      <alignment horizontal="right" vertical="center"/>
    </xf>
    <xf numFmtId="4" fontId="0" fillId="33" borderId="10" xfId="62" applyNumberFormat="1" applyFont="1" applyFill="1" applyBorder="1" applyAlignment="1">
      <alignment horizontal="right" wrapText="1"/>
      <protection/>
    </xf>
    <xf numFmtId="0" fontId="45" fillId="0" borderId="0" xfId="57">
      <alignment/>
      <protection/>
    </xf>
    <xf numFmtId="0" fontId="45" fillId="0" borderId="10" xfId="57" applyBorder="1">
      <alignment/>
      <protection/>
    </xf>
    <xf numFmtId="0" fontId="45" fillId="0" borderId="10" xfId="57" applyFill="1" applyBorder="1">
      <alignment/>
      <protection/>
    </xf>
    <xf numFmtId="0" fontId="45" fillId="34" borderId="10" xfId="57" applyFill="1" applyBorder="1">
      <alignment/>
      <protection/>
    </xf>
    <xf numFmtId="0" fontId="3" fillId="0" borderId="10" xfId="57" applyFont="1" applyBorder="1">
      <alignment/>
      <protection/>
    </xf>
    <xf numFmtId="3" fontId="45" fillId="0" borderId="10" xfId="57" applyNumberFormat="1" applyFill="1" applyBorder="1">
      <alignment/>
      <protection/>
    </xf>
    <xf numFmtId="3" fontId="45" fillId="0" borderId="10" xfId="57" applyNumberFormat="1" applyBorder="1">
      <alignment/>
      <protection/>
    </xf>
    <xf numFmtId="3" fontId="45" fillId="34" borderId="10" xfId="57" applyNumberFormat="1" applyFill="1" applyBorder="1">
      <alignment/>
      <protection/>
    </xf>
    <xf numFmtId="3" fontId="45" fillId="0" borderId="22" xfId="57" applyNumberFormat="1" applyFill="1" applyBorder="1">
      <alignment/>
      <protection/>
    </xf>
    <xf numFmtId="3" fontId="45" fillId="0" borderId="0" xfId="57" applyNumberFormat="1" applyFill="1" applyBorder="1">
      <alignment/>
      <protection/>
    </xf>
    <xf numFmtId="3" fontId="45" fillId="0" borderId="0" xfId="57" applyNumberFormat="1">
      <alignment/>
      <protection/>
    </xf>
    <xf numFmtId="9" fontId="3" fillId="0" borderId="10" xfId="57" applyNumberFormat="1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45" fillId="0" borderId="0" xfId="57" applyFill="1">
      <alignment/>
      <protection/>
    </xf>
    <xf numFmtId="9" fontId="45" fillId="0" borderId="10" xfId="57" applyNumberFormat="1" applyBorder="1">
      <alignment/>
      <protection/>
    </xf>
    <xf numFmtId="3" fontId="3" fillId="0" borderId="10" xfId="57" applyNumberFormat="1" applyFont="1" applyBorder="1">
      <alignment/>
      <protection/>
    </xf>
    <xf numFmtId="3" fontId="3" fillId="34" borderId="10" xfId="57" applyNumberFormat="1" applyFont="1" applyFill="1" applyBorder="1">
      <alignment/>
      <protection/>
    </xf>
    <xf numFmtId="0" fontId="3" fillId="0" borderId="10" xfId="57" applyFont="1" applyBorder="1" applyAlignment="1">
      <alignment wrapText="1"/>
      <protection/>
    </xf>
    <xf numFmtId="0" fontId="3" fillId="35" borderId="10" xfId="57" applyFont="1" applyFill="1" applyBorder="1" applyAlignment="1">
      <alignment wrapText="1"/>
      <protection/>
    </xf>
    <xf numFmtId="3" fontId="45" fillId="35" borderId="10" xfId="57" applyNumberFormat="1" applyFill="1" applyBorder="1">
      <alignment/>
      <protection/>
    </xf>
    <xf numFmtId="0" fontId="3" fillId="36" borderId="10" xfId="57" applyFont="1" applyFill="1" applyBorder="1" applyAlignment="1">
      <alignment wrapText="1"/>
      <protection/>
    </xf>
    <xf numFmtId="3" fontId="45" fillId="36" borderId="10" xfId="57" applyNumberFormat="1" applyFill="1" applyBorder="1">
      <alignment/>
      <protection/>
    </xf>
    <xf numFmtId="0" fontId="45" fillId="0" borderId="0" xfId="57" applyAlignment="1">
      <alignment wrapText="1"/>
      <protection/>
    </xf>
    <xf numFmtId="0" fontId="45" fillId="0" borderId="0" xfId="57" applyAlignment="1">
      <alignment horizontal="left"/>
      <protection/>
    </xf>
    <xf numFmtId="0" fontId="62" fillId="0" borderId="10" xfId="57" applyFont="1" applyBorder="1">
      <alignment/>
      <protection/>
    </xf>
    <xf numFmtId="0" fontId="62" fillId="0" borderId="10" xfId="57" applyFont="1" applyFill="1" applyBorder="1">
      <alignment/>
      <protection/>
    </xf>
    <xf numFmtId="0" fontId="62" fillId="34" borderId="10" xfId="57" applyFont="1" applyFill="1" applyBorder="1">
      <alignment/>
      <protection/>
    </xf>
    <xf numFmtId="3" fontId="60" fillId="0" borderId="10" xfId="57" applyNumberFormat="1" applyFont="1" applyBorder="1">
      <alignment/>
      <protection/>
    </xf>
    <xf numFmtId="0" fontId="0" fillId="33" borderId="10" xfId="63" applyFont="1" applyFill="1" applyBorder="1" applyAlignment="1">
      <alignment horizontal="center"/>
      <protection/>
    </xf>
    <xf numFmtId="4" fontId="0" fillId="33" borderId="10" xfId="62" applyNumberFormat="1" applyFont="1" applyFill="1" applyBorder="1" applyAlignment="1">
      <alignment horizontal="right"/>
      <protection/>
    </xf>
    <xf numFmtId="0" fontId="3" fillId="33" borderId="0" xfId="63" applyFont="1" applyFill="1" applyBorder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10" xfId="63" applyNumberFormat="1" applyFont="1" applyFill="1" applyBorder="1" applyAlignment="1">
      <alignment horizontal="right"/>
      <protection/>
    </xf>
    <xf numFmtId="4" fontId="0" fillId="33" borderId="10" xfId="63" applyNumberFormat="1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 horizontal="left" vertical="top" wrapText="1"/>
    </xf>
    <xf numFmtId="2" fontId="0" fillId="33" borderId="0" xfId="63" applyNumberFormat="1" applyFont="1" applyFill="1" applyBorder="1">
      <alignment/>
      <protection/>
    </xf>
    <xf numFmtId="0" fontId="0" fillId="33" borderId="0" xfId="63" applyFont="1" applyFill="1" applyBorder="1">
      <alignment/>
      <protection/>
    </xf>
    <xf numFmtId="4" fontId="4" fillId="33" borderId="10" xfId="63" applyNumberFormat="1" applyFont="1" applyFill="1" applyBorder="1" applyAlignment="1">
      <alignment horizontal="right"/>
      <protection/>
    </xf>
    <xf numFmtId="4" fontId="5" fillId="33" borderId="10" xfId="63" applyNumberFormat="1" applyFont="1" applyFill="1" applyBorder="1" applyAlignment="1">
      <alignment horizontal="right"/>
      <protection/>
    </xf>
    <xf numFmtId="4" fontId="5" fillId="33" borderId="23" xfId="63" applyNumberFormat="1" applyFont="1" applyFill="1" applyBorder="1" applyAlignment="1">
      <alignment horizontal="right"/>
      <protection/>
    </xf>
    <xf numFmtId="4" fontId="4" fillId="33" borderId="23" xfId="63" applyNumberFormat="1" applyFont="1" applyFill="1" applyBorder="1" applyAlignment="1">
      <alignment horizontal="right"/>
      <protection/>
    </xf>
    <xf numFmtId="4" fontId="4" fillId="33" borderId="10" xfId="62" applyNumberFormat="1" applyFont="1" applyFill="1" applyBorder="1" applyAlignment="1">
      <alignment horizontal="right" wrapText="1"/>
      <protection/>
    </xf>
    <xf numFmtId="4" fontId="5" fillId="33" borderId="10" xfId="0" applyNumberFormat="1" applyFont="1" applyFill="1" applyBorder="1" applyAlignment="1">
      <alignment horizontal="right"/>
    </xf>
    <xf numFmtId="4" fontId="5" fillId="33" borderId="24" xfId="63" applyNumberFormat="1" applyFont="1" applyFill="1" applyBorder="1" applyAlignment="1">
      <alignment horizontal="right"/>
      <protection/>
    </xf>
    <xf numFmtId="3" fontId="5" fillId="33" borderId="10" xfId="63" applyNumberFormat="1" applyFont="1" applyFill="1" applyBorder="1" applyAlignment="1">
      <alignment horizontal="right"/>
      <protection/>
    </xf>
    <xf numFmtId="0" fontId="5" fillId="33" borderId="10" xfId="63" applyFont="1" applyFill="1" applyBorder="1" applyAlignment="1">
      <alignment horizontal="center"/>
      <protection/>
    </xf>
    <xf numFmtId="0" fontId="62" fillId="33" borderId="10" xfId="57" applyFont="1" applyFill="1" applyBorder="1">
      <alignment/>
      <protection/>
    </xf>
    <xf numFmtId="3" fontId="45" fillId="33" borderId="10" xfId="57" applyNumberFormat="1" applyFill="1" applyBorder="1">
      <alignment/>
      <protection/>
    </xf>
    <xf numFmtId="3" fontId="60" fillId="33" borderId="10" xfId="57" applyNumberFormat="1" applyFont="1" applyFill="1" applyBorder="1">
      <alignment/>
      <protection/>
    </xf>
    <xf numFmtId="0" fontId="45" fillId="33" borderId="10" xfId="57" applyFill="1" applyBorder="1">
      <alignment/>
      <protection/>
    </xf>
    <xf numFmtId="0" fontId="45" fillId="33" borderId="0" xfId="57" applyFill="1">
      <alignment/>
      <protection/>
    </xf>
    <xf numFmtId="0" fontId="0" fillId="33" borderId="0" xfId="0" applyFill="1" applyAlignment="1">
      <alignment/>
    </xf>
    <xf numFmtId="4" fontId="0" fillId="33" borderId="10" xfId="63" applyNumberFormat="1" applyFont="1" applyFill="1" applyBorder="1" applyAlignment="1">
      <alignment horizontal="right"/>
      <protection/>
    </xf>
    <xf numFmtId="4" fontId="5" fillId="33" borderId="10" xfId="63" applyNumberFormat="1" applyFont="1" applyFill="1" applyBorder="1" applyAlignment="1">
      <alignment horizontal="right"/>
      <protection/>
    </xf>
    <xf numFmtId="3" fontId="3" fillId="17" borderId="10" xfId="57" applyNumberFormat="1" applyFont="1" applyFill="1" applyBorder="1">
      <alignment/>
      <protection/>
    </xf>
    <xf numFmtId="0" fontId="60" fillId="17" borderId="10" xfId="57" applyFont="1" applyFill="1" applyBorder="1">
      <alignment/>
      <protection/>
    </xf>
    <xf numFmtId="4" fontId="3" fillId="33" borderId="10" xfId="63" applyNumberFormat="1" applyFont="1" applyFill="1" applyBorder="1" applyAlignment="1">
      <alignment horizontal="right"/>
      <protection/>
    </xf>
    <xf numFmtId="4" fontId="0" fillId="33" borderId="23" xfId="63" applyNumberFormat="1" applyFont="1" applyFill="1" applyBorder="1" applyAlignment="1">
      <alignment horizontal="right"/>
      <protection/>
    </xf>
    <xf numFmtId="0" fontId="4" fillId="33" borderId="0" xfId="0" applyFont="1" applyFill="1" applyAlignment="1">
      <alignment horizontal="center"/>
    </xf>
    <xf numFmtId="0" fontId="3" fillId="33" borderId="0" xfId="63" applyFont="1" applyFill="1" applyBorder="1" applyAlignment="1">
      <alignment horizontal="center"/>
      <protection/>
    </xf>
    <xf numFmtId="0" fontId="0" fillId="33" borderId="10" xfId="63" applyFont="1" applyFill="1" applyBorder="1" applyAlignment="1">
      <alignment vertical="center"/>
      <protection/>
    </xf>
    <xf numFmtId="0" fontId="0" fillId="33" borderId="0" xfId="62" applyFont="1" applyFill="1" applyBorder="1" applyAlignment="1">
      <alignment horizontal="center" wrapText="1"/>
      <protection/>
    </xf>
    <xf numFmtId="0" fontId="0" fillId="33" borderId="10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wrapText="1"/>
      <protection/>
    </xf>
    <xf numFmtId="0" fontId="3" fillId="33" borderId="10" xfId="63" applyFont="1" applyFill="1" applyBorder="1" applyAlignment="1">
      <alignment vertical="center"/>
      <protection/>
    </xf>
    <xf numFmtId="49" fontId="0" fillId="33" borderId="10" xfId="63" applyNumberFormat="1" applyFont="1" applyFill="1" applyBorder="1" applyAlignment="1">
      <alignment horizontal="left" vertical="top" wrapText="1"/>
      <protection/>
    </xf>
    <xf numFmtId="0" fontId="0" fillId="33" borderId="10" xfId="63" applyFont="1" applyFill="1" applyBorder="1" applyAlignment="1">
      <alignment horizontal="left" vertical="center"/>
      <protection/>
    </xf>
    <xf numFmtId="0" fontId="0" fillId="33" borderId="0" xfId="63" applyFont="1" applyFill="1" applyBorder="1" applyAlignment="1">
      <alignment horizontal="center" vertical="center"/>
      <protection/>
    </xf>
    <xf numFmtId="49" fontId="0" fillId="33" borderId="12" xfId="63" applyNumberFormat="1" applyFont="1" applyFill="1" applyBorder="1" applyAlignment="1">
      <alignment horizontal="left" vertical="top" wrapText="1"/>
      <protection/>
    </xf>
    <xf numFmtId="0" fontId="0" fillId="33" borderId="0" xfId="63" applyFont="1" applyFill="1" applyBorder="1" applyAlignment="1">
      <alignment wrapText="1"/>
      <protection/>
    </xf>
    <xf numFmtId="0" fontId="3" fillId="33" borderId="23" xfId="63" applyFont="1" applyFill="1" applyBorder="1" applyAlignment="1">
      <alignment horizontal="left" vertical="top" wrapText="1"/>
      <protection/>
    </xf>
    <xf numFmtId="0" fontId="0" fillId="33" borderId="23" xfId="63" applyFont="1" applyFill="1" applyBorder="1" applyAlignment="1">
      <alignment horizontal="left" vertical="top" wrapText="1"/>
      <protection/>
    </xf>
    <xf numFmtId="0" fontId="0" fillId="33" borderId="10" xfId="63" applyFont="1" applyFill="1" applyBorder="1" applyAlignment="1">
      <alignment horizontal="center"/>
      <protection/>
    </xf>
    <xf numFmtId="0" fontId="0" fillId="33" borderId="23" xfId="63" applyFont="1" applyFill="1" applyBorder="1" applyAlignment="1">
      <alignment horizontal="left" vertical="top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vertical="center" wrapText="1"/>
      <protection/>
    </xf>
    <xf numFmtId="0" fontId="0" fillId="33" borderId="0" xfId="62" applyFont="1" applyFill="1" applyBorder="1">
      <alignment/>
      <protection/>
    </xf>
    <xf numFmtId="0" fontId="0" fillId="33" borderId="0" xfId="62" applyFont="1" applyFill="1">
      <alignment/>
      <protection/>
    </xf>
    <xf numFmtId="0" fontId="0" fillId="33" borderId="24" xfId="63" applyFont="1" applyFill="1" applyBorder="1" applyAlignment="1">
      <alignment vertical="center" wrapText="1"/>
      <protection/>
    </xf>
    <xf numFmtId="0" fontId="0" fillId="33" borderId="0" xfId="63" applyFont="1" applyFill="1" applyBorder="1" applyAlignment="1">
      <alignment horizontal="center"/>
      <protection/>
    </xf>
    <xf numFmtId="0" fontId="1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3" fillId="33" borderId="0" xfId="63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horizontal="left" vertical="top" wrapText="1"/>
      <protection/>
    </xf>
    <xf numFmtId="3" fontId="45" fillId="37" borderId="10" xfId="57" applyNumberFormat="1" applyFill="1" applyBorder="1">
      <alignment/>
      <protection/>
    </xf>
    <xf numFmtId="4" fontId="22" fillId="33" borderId="10" xfId="63" applyNumberFormat="1" applyFont="1" applyFill="1" applyBorder="1" applyAlignment="1">
      <alignment horizontal="right"/>
      <protection/>
    </xf>
    <xf numFmtId="0" fontId="0" fillId="33" borderId="25" xfId="63" applyFont="1" applyFill="1" applyBorder="1" applyAlignment="1">
      <alignment horizontal="center"/>
      <protection/>
    </xf>
    <xf numFmtId="0" fontId="0" fillId="33" borderId="0" xfId="62" applyFont="1" applyFill="1" applyAlignment="1">
      <alignment horizontal="left" vertical="center"/>
      <protection/>
    </xf>
    <xf numFmtId="0" fontId="0" fillId="33" borderId="0" xfId="62" applyFont="1" applyFill="1" applyAlignment="1">
      <alignment horizontal="center" vertical="center"/>
      <protection/>
    </xf>
    <xf numFmtId="0" fontId="0" fillId="33" borderId="0" xfId="62" applyFont="1" applyFill="1" applyBorder="1" applyAlignment="1">
      <alignment vertical="center"/>
      <protection/>
    </xf>
    <xf numFmtId="0" fontId="0" fillId="33" borderId="0" xfId="62" applyFont="1" applyFill="1" applyAlignment="1">
      <alignment wrapText="1"/>
      <protection/>
    </xf>
    <xf numFmtId="0" fontId="0" fillId="33" borderId="0" xfId="62" applyFont="1" applyFill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62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wrapText="1"/>
      <protection/>
    </xf>
    <xf numFmtId="0" fontId="0" fillId="33" borderId="10" xfId="62" applyFont="1" applyFill="1" applyBorder="1" applyAlignment="1">
      <alignment horizontal="center" wrapText="1"/>
      <protection/>
    </xf>
    <xf numFmtId="0" fontId="0" fillId="0" borderId="10" xfId="63" applyFont="1" applyFill="1" applyBorder="1" applyAlignment="1">
      <alignment horizontal="left" vertical="top" wrapText="1"/>
      <protection/>
    </xf>
    <xf numFmtId="0" fontId="15" fillId="33" borderId="0" xfId="63" applyFont="1" applyFill="1" applyBorder="1">
      <alignment/>
      <protection/>
    </xf>
    <xf numFmtId="0" fontId="16" fillId="33" borderId="0" xfId="63" applyFont="1" applyFill="1" applyBorder="1">
      <alignment/>
      <protection/>
    </xf>
    <xf numFmtId="0" fontId="2" fillId="33" borderId="0" xfId="62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3" fillId="33" borderId="0" xfId="63" applyFont="1" applyFill="1" applyBorder="1" applyAlignment="1">
      <alignment wrapText="1"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0" fillId="33" borderId="0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/>
      <protection/>
    </xf>
    <xf numFmtId="0" fontId="2" fillId="33" borderId="0" xfId="62" applyFont="1" applyFill="1" applyBorder="1" applyAlignment="1">
      <alignment horizont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>
      <alignment/>
      <protection/>
    </xf>
    <xf numFmtId="4" fontId="0" fillId="33" borderId="10" xfId="0" applyNumberFormat="1" applyFont="1" applyFill="1" applyBorder="1" applyAlignment="1">
      <alignment horizontal="right"/>
    </xf>
    <xf numFmtId="0" fontId="0" fillId="33" borderId="26" xfId="63" applyFont="1" applyFill="1" applyBorder="1" applyAlignment="1">
      <alignment horizontal="center" vertical="center"/>
      <protection/>
    </xf>
    <xf numFmtId="4" fontId="0" fillId="33" borderId="23" xfId="63" applyNumberFormat="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vertical="center"/>
    </xf>
    <xf numFmtId="0" fontId="0" fillId="33" borderId="12" xfId="63" applyFont="1" applyFill="1" applyBorder="1">
      <alignment/>
      <protection/>
    </xf>
    <xf numFmtId="49" fontId="17" fillId="33" borderId="10" xfId="63" applyNumberFormat="1" applyFont="1" applyFill="1" applyBorder="1" applyAlignment="1">
      <alignment wrapText="1"/>
      <protection/>
    </xf>
    <xf numFmtId="49" fontId="11" fillId="33" borderId="10" xfId="63" applyNumberFormat="1" applyFont="1" applyFill="1" applyBorder="1" applyAlignment="1">
      <alignment horizontal="left" wrapText="1"/>
      <protection/>
    </xf>
    <xf numFmtId="49" fontId="11" fillId="33" borderId="11" xfId="63" applyNumberFormat="1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left" vertical="top" wrapText="1"/>
    </xf>
    <xf numFmtId="4" fontId="5" fillId="33" borderId="24" xfId="63" applyNumberFormat="1" applyFont="1" applyFill="1" applyBorder="1" applyAlignment="1">
      <alignment horizontal="right"/>
      <protection/>
    </xf>
    <xf numFmtId="3" fontId="0" fillId="0" borderId="10" xfId="63" applyNumberFormat="1" applyFont="1" applyFill="1" applyBorder="1" applyAlignment="1">
      <alignment horizontal="right"/>
      <protection/>
    </xf>
    <xf numFmtId="3" fontId="0" fillId="33" borderId="10" xfId="63" applyNumberFormat="1" applyFont="1" applyFill="1" applyBorder="1" applyAlignment="1">
      <alignment horizontal="right"/>
      <protection/>
    </xf>
    <xf numFmtId="4" fontId="5" fillId="0" borderId="10" xfId="63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/>
      <protection/>
    </xf>
    <xf numFmtId="4" fontId="5" fillId="0" borderId="10" xfId="63" applyNumberFormat="1" applyFont="1" applyFill="1" applyBorder="1" applyAlignment="1">
      <alignment horizontal="right"/>
      <protection/>
    </xf>
    <xf numFmtId="3" fontId="5" fillId="0" borderId="10" xfId="63" applyNumberFormat="1" applyFont="1" applyFill="1" applyBorder="1" applyAlignment="1">
      <alignment horizontal="right"/>
      <protection/>
    </xf>
    <xf numFmtId="3" fontId="5" fillId="0" borderId="10" xfId="63" applyNumberFormat="1" applyFont="1" applyFill="1" applyBorder="1" applyAlignment="1">
      <alignment horizontal="right" vertical="center"/>
      <protection/>
    </xf>
    <xf numFmtId="4" fontId="5" fillId="0" borderId="11" xfId="63" applyNumberFormat="1" applyFont="1" applyFill="1" applyBorder="1" applyAlignment="1">
      <alignment horizontal="right"/>
      <protection/>
    </xf>
    <xf numFmtId="4" fontId="5" fillId="0" borderId="10" xfId="63" applyNumberFormat="1" applyFont="1" applyFill="1" applyBorder="1" applyAlignment="1">
      <alignment/>
      <protection/>
    </xf>
    <xf numFmtId="4" fontId="5" fillId="33" borderId="23" xfId="63" applyNumberFormat="1" applyFont="1" applyFill="1" applyBorder="1" applyAlignment="1">
      <alignment horizontal="right"/>
      <protection/>
    </xf>
    <xf numFmtId="4" fontId="5" fillId="33" borderId="10" xfId="0" applyNumberFormat="1" applyFont="1" applyFill="1" applyBorder="1" applyAlignment="1">
      <alignment horizontal="right"/>
    </xf>
    <xf numFmtId="0" fontId="0" fillId="33" borderId="10" xfId="62" applyFont="1" applyFill="1" applyBorder="1" applyAlignment="1">
      <alignment horizontal="left" vertical="top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3" fillId="33" borderId="24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0" fillId="33" borderId="11" xfId="63" applyFont="1" applyFill="1" applyBorder="1" applyAlignment="1">
      <alignment horizontal="center" vertical="center"/>
      <protection/>
    </xf>
    <xf numFmtId="0" fontId="0" fillId="33" borderId="23" xfId="63" applyFont="1" applyFill="1" applyBorder="1" applyAlignment="1">
      <alignment horizontal="center" vertical="center"/>
      <protection/>
    </xf>
    <xf numFmtId="0" fontId="0" fillId="33" borderId="12" xfId="63" applyFont="1" applyFill="1" applyBorder="1" applyAlignment="1">
      <alignment horizontal="left" vertical="top" wrapText="1"/>
      <protection/>
    </xf>
    <xf numFmtId="0" fontId="3" fillId="33" borderId="23" xfId="63" applyFont="1" applyFill="1" applyBorder="1" applyAlignment="1">
      <alignment horizontal="center" vertical="center"/>
      <protection/>
    </xf>
    <xf numFmtId="0" fontId="3" fillId="33" borderId="24" xfId="63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horizontal="center"/>
      <protection/>
    </xf>
    <xf numFmtId="0" fontId="0" fillId="33" borderId="12" xfId="63" applyFont="1" applyFill="1" applyBorder="1" applyAlignment="1">
      <alignment vertical="top" wrapText="1"/>
      <protection/>
    </xf>
    <xf numFmtId="0" fontId="0" fillId="33" borderId="10" xfId="63" applyFont="1" applyFill="1" applyBorder="1" applyAlignment="1">
      <alignment horizontal="left" vertical="top" wrapText="1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left" vertical="top" wrapText="1"/>
      <protection/>
    </xf>
    <xf numFmtId="0" fontId="0" fillId="33" borderId="10" xfId="63" applyFont="1" applyFill="1" applyBorder="1" applyAlignment="1">
      <alignment vertical="top" wrapText="1"/>
      <protection/>
    </xf>
    <xf numFmtId="0" fontId="0" fillId="33" borderId="10" xfId="63" applyFont="1" applyFill="1" applyBorder="1">
      <alignment/>
      <protection/>
    </xf>
    <xf numFmtId="0" fontId="0" fillId="33" borderId="10" xfId="63" applyFont="1" applyFill="1" applyBorder="1" applyAlignment="1">
      <alignment horizontal="left" vertical="center" wrapText="1"/>
      <protection/>
    </xf>
    <xf numFmtId="0" fontId="0" fillId="33" borderId="12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left" vertical="top" wrapText="1"/>
      <protection/>
    </xf>
    <xf numFmtId="3" fontId="5" fillId="33" borderId="10" xfId="63" applyNumberFormat="1" applyFont="1" applyFill="1" applyBorder="1" applyAlignment="1">
      <alignment horizontal="right"/>
      <protection/>
    </xf>
    <xf numFmtId="4" fontId="0" fillId="33" borderId="10" xfId="63" applyNumberFormat="1" applyFill="1" applyBorder="1">
      <alignment/>
      <protection/>
    </xf>
    <xf numFmtId="2" fontId="0" fillId="33" borderId="0" xfId="63" applyNumberFormat="1" applyFill="1" applyBorder="1">
      <alignment/>
      <protection/>
    </xf>
    <xf numFmtId="3" fontId="0" fillId="33" borderId="10" xfId="0" applyNumberFormat="1" applyFill="1" applyBorder="1" applyAlignment="1">
      <alignment/>
    </xf>
    <xf numFmtId="4" fontId="3" fillId="33" borderId="23" xfId="63" applyNumberFormat="1" applyFont="1" applyFill="1" applyBorder="1" applyAlignment="1">
      <alignment horizontal="right"/>
      <protection/>
    </xf>
    <xf numFmtId="4" fontId="0" fillId="33" borderId="10" xfId="63" applyNumberFormat="1" applyFont="1" applyFill="1" applyBorder="1">
      <alignment/>
      <protection/>
    </xf>
    <xf numFmtId="49" fontId="17" fillId="33" borderId="10" xfId="63" applyNumberFormat="1" applyFont="1" applyFill="1" applyBorder="1" applyAlignment="1">
      <alignment horizontal="left" wrapText="1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4" fontId="4" fillId="0" borderId="23" xfId="63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 vertical="center"/>
      <protection/>
    </xf>
    <xf numFmtId="4" fontId="0" fillId="33" borderId="10" xfId="62" applyNumberFormat="1" applyFont="1" applyFill="1" applyBorder="1" applyAlignment="1">
      <alignment horizontal="right" wrapText="1"/>
      <protection/>
    </xf>
    <xf numFmtId="0" fontId="3" fillId="10" borderId="0" xfId="63" applyFont="1" applyFill="1" applyBorder="1">
      <alignment/>
      <protection/>
    </xf>
    <xf numFmtId="0" fontId="0" fillId="10" borderId="0" xfId="0" applyFont="1" applyFill="1" applyAlignment="1">
      <alignment/>
    </xf>
    <xf numFmtId="0" fontId="3" fillId="10" borderId="0" xfId="0" applyFont="1" applyFill="1" applyAlignment="1">
      <alignment horizontal="center"/>
    </xf>
    <xf numFmtId="0" fontId="0" fillId="10" borderId="10" xfId="63" applyFont="1" applyFill="1" applyBorder="1" applyAlignment="1">
      <alignment horizontal="center" vertical="center" wrapText="1"/>
      <protection/>
    </xf>
    <xf numFmtId="0" fontId="0" fillId="10" borderId="10" xfId="63" applyFont="1" applyFill="1" applyBorder="1" applyAlignment="1">
      <alignment horizontal="center" vertical="center"/>
      <protection/>
    </xf>
    <xf numFmtId="0" fontId="0" fillId="10" borderId="10" xfId="63" applyFont="1" applyFill="1" applyBorder="1" applyAlignment="1">
      <alignment horizontal="center"/>
      <protection/>
    </xf>
    <xf numFmtId="4" fontId="4" fillId="10" borderId="10" xfId="63" applyNumberFormat="1" applyFont="1" applyFill="1" applyBorder="1" applyAlignment="1">
      <alignment horizontal="right"/>
      <protection/>
    </xf>
    <xf numFmtId="4" fontId="5" fillId="10" borderId="10" xfId="63" applyNumberFormat="1" applyFont="1" applyFill="1" applyBorder="1" applyAlignment="1">
      <alignment horizontal="right"/>
      <protection/>
    </xf>
    <xf numFmtId="4" fontId="5" fillId="10" borderId="10" xfId="63" applyNumberFormat="1" applyFont="1" applyFill="1" applyBorder="1" applyAlignment="1">
      <alignment horizontal="right"/>
      <protection/>
    </xf>
    <xf numFmtId="4" fontId="5" fillId="10" borderId="11" xfId="63" applyNumberFormat="1" applyFont="1" applyFill="1" applyBorder="1" applyAlignment="1">
      <alignment horizontal="right"/>
      <protection/>
    </xf>
    <xf numFmtId="4" fontId="5" fillId="10" borderId="23" xfId="63" applyNumberFormat="1" applyFont="1" applyFill="1" applyBorder="1" applyAlignment="1">
      <alignment horizontal="right"/>
      <protection/>
    </xf>
    <xf numFmtId="4" fontId="4" fillId="10" borderId="23" xfId="63" applyNumberFormat="1" applyFont="1" applyFill="1" applyBorder="1" applyAlignment="1">
      <alignment horizontal="right"/>
      <protection/>
    </xf>
    <xf numFmtId="4" fontId="4" fillId="10" borderId="10" xfId="62" applyNumberFormat="1" applyFont="1" applyFill="1" applyBorder="1" applyAlignment="1">
      <alignment horizontal="right" wrapText="1"/>
      <protection/>
    </xf>
    <xf numFmtId="4" fontId="5" fillId="10" borderId="24" xfId="63" applyNumberFormat="1" applyFont="1" applyFill="1" applyBorder="1" applyAlignment="1">
      <alignment horizontal="right"/>
      <protection/>
    </xf>
    <xf numFmtId="4" fontId="5" fillId="10" borderId="10" xfId="0" applyNumberFormat="1" applyFont="1" applyFill="1" applyBorder="1" applyAlignment="1">
      <alignment horizontal="right"/>
    </xf>
    <xf numFmtId="3" fontId="5" fillId="10" borderId="10" xfId="63" applyNumberFormat="1" applyFont="1" applyFill="1" applyBorder="1" applyAlignment="1">
      <alignment horizontal="right"/>
      <protection/>
    </xf>
    <xf numFmtId="0" fontId="0" fillId="10" borderId="0" xfId="63" applyFont="1" applyFill="1" applyBorder="1">
      <alignment/>
      <protection/>
    </xf>
    <xf numFmtId="0" fontId="3" fillId="10" borderId="0" xfId="0" applyFont="1" applyFill="1" applyBorder="1" applyAlignment="1">
      <alignment horizontal="left" vertical="top" wrapText="1"/>
    </xf>
    <xf numFmtId="2" fontId="0" fillId="10" borderId="0" xfId="63" applyNumberFormat="1" applyFont="1" applyFill="1" applyBorder="1">
      <alignment/>
      <protection/>
    </xf>
    <xf numFmtId="0" fontId="3" fillId="11" borderId="0" xfId="63" applyFont="1" applyFill="1" applyBorder="1">
      <alignment/>
      <protection/>
    </xf>
    <xf numFmtId="0" fontId="0" fillId="11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horizontal="center"/>
    </xf>
    <xf numFmtId="0" fontId="0" fillId="11" borderId="10" xfId="63" applyFont="1" applyFill="1" applyBorder="1" applyAlignment="1">
      <alignment horizontal="center" vertical="center" wrapText="1"/>
      <protection/>
    </xf>
    <xf numFmtId="0" fontId="0" fillId="11" borderId="10" xfId="63" applyFont="1" applyFill="1" applyBorder="1" applyAlignment="1">
      <alignment horizontal="center" vertical="center"/>
      <protection/>
    </xf>
    <xf numFmtId="0" fontId="0" fillId="11" borderId="10" xfId="63" applyFont="1" applyFill="1" applyBorder="1" applyAlignment="1">
      <alignment horizontal="center"/>
      <protection/>
    </xf>
    <xf numFmtId="4" fontId="4" fillId="11" borderId="10" xfId="63" applyNumberFormat="1" applyFont="1" applyFill="1" applyBorder="1" applyAlignment="1">
      <alignment horizontal="right"/>
      <protection/>
    </xf>
    <xf numFmtId="4" fontId="5" fillId="11" borderId="10" xfId="63" applyNumberFormat="1" applyFont="1" applyFill="1" applyBorder="1" applyAlignment="1">
      <alignment horizontal="right"/>
      <protection/>
    </xf>
    <xf numFmtId="4" fontId="5" fillId="11" borderId="10" xfId="63" applyNumberFormat="1" applyFont="1" applyFill="1" applyBorder="1" applyAlignment="1">
      <alignment horizontal="right"/>
      <protection/>
    </xf>
    <xf numFmtId="4" fontId="5" fillId="11" borderId="11" xfId="63" applyNumberFormat="1" applyFont="1" applyFill="1" applyBorder="1" applyAlignment="1">
      <alignment horizontal="right"/>
      <protection/>
    </xf>
    <xf numFmtId="4" fontId="5" fillId="11" borderId="23" xfId="63" applyNumberFormat="1" applyFont="1" applyFill="1" applyBorder="1" applyAlignment="1">
      <alignment horizontal="right"/>
      <protection/>
    </xf>
    <xf numFmtId="4" fontId="4" fillId="11" borderId="23" xfId="63" applyNumberFormat="1" applyFont="1" applyFill="1" applyBorder="1" applyAlignment="1">
      <alignment horizontal="right"/>
      <protection/>
    </xf>
    <xf numFmtId="4" fontId="4" fillId="11" borderId="10" xfId="62" applyNumberFormat="1" applyFont="1" applyFill="1" applyBorder="1" applyAlignment="1">
      <alignment horizontal="right" wrapText="1"/>
      <protection/>
    </xf>
    <xf numFmtId="4" fontId="5" fillId="11" borderId="24" xfId="63" applyNumberFormat="1" applyFont="1" applyFill="1" applyBorder="1" applyAlignment="1">
      <alignment horizontal="right"/>
      <protection/>
    </xf>
    <xf numFmtId="4" fontId="5" fillId="11" borderId="10" xfId="0" applyNumberFormat="1" applyFont="1" applyFill="1" applyBorder="1" applyAlignment="1">
      <alignment horizontal="right"/>
    </xf>
    <xf numFmtId="3" fontId="5" fillId="11" borderId="10" xfId="63" applyNumberFormat="1" applyFont="1" applyFill="1" applyBorder="1" applyAlignment="1">
      <alignment horizontal="right"/>
      <protection/>
    </xf>
    <xf numFmtId="0" fontId="0" fillId="11" borderId="0" xfId="63" applyFont="1" applyFill="1" applyBorder="1">
      <alignment/>
      <protection/>
    </xf>
    <xf numFmtId="0" fontId="3" fillId="11" borderId="0" xfId="0" applyFont="1" applyFill="1" applyBorder="1" applyAlignment="1">
      <alignment horizontal="left" vertical="top" wrapText="1"/>
    </xf>
    <xf numFmtId="2" fontId="0" fillId="11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 vertical="center"/>
      <protection/>
    </xf>
    <xf numFmtId="193" fontId="63" fillId="0" borderId="0" xfId="42" applyNumberFormat="1" applyFont="1" applyFill="1" applyBorder="1" applyAlignment="1">
      <alignment horizontal="right"/>
    </xf>
    <xf numFmtId="0" fontId="0" fillId="0" borderId="0" xfId="63" applyFont="1" applyFill="1" applyBorder="1">
      <alignment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38" borderId="10" xfId="63" applyFont="1" applyFill="1" applyBorder="1" applyAlignment="1">
      <alignment horizontal="center" vertical="center" wrapText="1"/>
      <protection/>
    </xf>
    <xf numFmtId="0" fontId="0" fillId="7" borderId="10" xfId="63" applyFont="1" applyFill="1" applyBorder="1" applyAlignment="1">
      <alignment horizontal="center"/>
      <protection/>
    </xf>
    <xf numFmtId="0" fontId="0" fillId="7" borderId="17" xfId="63" applyFont="1" applyFill="1" applyBorder="1" applyAlignment="1">
      <alignment horizontal="center"/>
      <protection/>
    </xf>
    <xf numFmtId="0" fontId="63" fillId="0" borderId="10" xfId="63" applyFont="1" applyFill="1" applyBorder="1" applyAlignment="1">
      <alignment horizontal="center"/>
      <protection/>
    </xf>
    <xf numFmtId="0" fontId="63" fillId="0" borderId="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38" borderId="10" xfId="63" applyFont="1" applyFill="1" applyBorder="1" applyAlignment="1">
      <alignment horizontal="center"/>
      <protection/>
    </xf>
    <xf numFmtId="0" fontId="0" fillId="0" borderId="10" xfId="63" applyFont="1" applyFill="1" applyBorder="1">
      <alignment/>
      <protection/>
    </xf>
    <xf numFmtId="0" fontId="0" fillId="7" borderId="10" xfId="63" applyFont="1" applyFill="1" applyBorder="1">
      <alignment/>
      <protection/>
    </xf>
    <xf numFmtId="0" fontId="0" fillId="7" borderId="24" xfId="63" applyFont="1" applyFill="1" applyBorder="1">
      <alignment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left" vertical="top" wrapText="1"/>
      <protection/>
    </xf>
    <xf numFmtId="3" fontId="3" fillId="38" borderId="10" xfId="63" applyNumberFormat="1" applyFont="1" applyFill="1" applyBorder="1" applyAlignment="1">
      <alignment horizontal="right"/>
      <protection/>
    </xf>
    <xf numFmtId="3" fontId="3" fillId="0" borderId="10" xfId="63" applyNumberFormat="1" applyFont="1" applyFill="1" applyBorder="1" applyAlignment="1">
      <alignment horizontal="right"/>
      <protection/>
    </xf>
    <xf numFmtId="3" fontId="3" fillId="7" borderId="10" xfId="63" applyNumberFormat="1" applyFont="1" applyFill="1" applyBorder="1" applyAlignment="1">
      <alignment horizontal="right"/>
      <protection/>
    </xf>
    <xf numFmtId="3" fontId="0" fillId="0" borderId="10" xfId="63" applyNumberFormat="1" applyFont="1" applyFill="1" applyBorder="1">
      <alignment/>
      <protection/>
    </xf>
    <xf numFmtId="3" fontId="0" fillId="38" borderId="10" xfId="63" applyNumberFormat="1" applyFont="1" applyFill="1" applyBorder="1" applyAlignment="1">
      <alignment horizontal="right"/>
      <protection/>
    </xf>
    <xf numFmtId="3" fontId="0" fillId="7" borderId="10" xfId="63" applyNumberFormat="1" applyFont="1" applyFill="1" applyBorder="1">
      <alignment/>
      <protection/>
    </xf>
    <xf numFmtId="0" fontId="3" fillId="0" borderId="10" xfId="63" applyFont="1" applyFill="1" applyBorder="1" applyAlignment="1">
      <alignment vertical="center"/>
      <protection/>
    </xf>
    <xf numFmtId="0" fontId="0" fillId="0" borderId="10" xfId="63" applyFont="1" applyFill="1" applyBorder="1" applyAlignment="1">
      <alignment vertical="top" wrapText="1"/>
      <protection/>
    </xf>
    <xf numFmtId="4" fontId="0" fillId="0" borderId="10" xfId="63" applyNumberFormat="1" applyFont="1" applyFill="1" applyBorder="1">
      <alignment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4" fontId="0" fillId="38" borderId="10" xfId="63" applyNumberFormat="1" applyFont="1" applyFill="1" applyBorder="1" applyAlignment="1">
      <alignment horizontal="right"/>
      <protection/>
    </xf>
    <xf numFmtId="3" fontId="3" fillId="7" borderId="10" xfId="63" applyNumberFormat="1" applyFont="1" applyFill="1" applyBorder="1">
      <alignment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vertical="center" wrapText="1"/>
      <protection/>
    </xf>
    <xf numFmtId="0" fontId="23" fillId="0" borderId="10" xfId="63" applyFont="1" applyFill="1" applyBorder="1" applyAlignment="1">
      <alignment vertical="top" wrapText="1"/>
      <protection/>
    </xf>
    <xf numFmtId="0" fontId="6" fillId="0" borderId="10" xfId="63" applyFont="1" applyFill="1" applyBorder="1" applyAlignment="1">
      <alignment vertical="top" wrapText="1"/>
      <protection/>
    </xf>
    <xf numFmtId="0" fontId="8" fillId="0" borderId="10" xfId="63" applyFont="1" applyFill="1" applyBorder="1" applyAlignment="1">
      <alignment wrapText="1"/>
      <protection/>
    </xf>
    <xf numFmtId="0" fontId="23" fillId="0" borderId="25" xfId="63" applyFont="1" applyFill="1" applyBorder="1" applyAlignment="1">
      <alignment vertical="top" wrapText="1"/>
      <protection/>
    </xf>
    <xf numFmtId="0" fontId="0" fillId="37" borderId="10" xfId="63" applyFont="1" applyFill="1" applyBorder="1" applyAlignment="1">
      <alignment horizontal="left" vertical="top" wrapText="1"/>
      <protection/>
    </xf>
    <xf numFmtId="3" fontId="0" fillId="0" borderId="0" xfId="63" applyNumberFormat="1" applyFont="1" applyFill="1" applyBorder="1">
      <alignment/>
      <protection/>
    </xf>
    <xf numFmtId="49" fontId="0" fillId="0" borderId="10" xfId="63" applyNumberFormat="1" applyFont="1" applyFill="1" applyBorder="1" applyAlignment="1">
      <alignment horizontal="left" vertical="top" wrapText="1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vertical="top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left" vertical="center"/>
      <protection/>
    </xf>
    <xf numFmtId="49" fontId="0" fillId="0" borderId="12" xfId="63" applyNumberFormat="1" applyFont="1" applyFill="1" applyBorder="1" applyAlignment="1">
      <alignment horizontal="left" vertical="top" wrapText="1"/>
      <protection/>
    </xf>
    <xf numFmtId="193" fontId="64" fillId="0" borderId="0" xfId="42" applyNumberFormat="1" applyFont="1" applyFill="1" applyBorder="1" applyAlignment="1">
      <alignment horizontal="right"/>
    </xf>
    <xf numFmtId="4" fontId="3" fillId="0" borderId="10" xfId="63" applyNumberFormat="1" applyFont="1" applyFill="1" applyBorder="1">
      <alignment/>
      <protection/>
    </xf>
    <xf numFmtId="0" fontId="3" fillId="0" borderId="23" xfId="63" applyFont="1" applyFill="1" applyBorder="1" applyAlignment="1">
      <alignment horizontal="center" vertical="center"/>
      <protection/>
    </xf>
    <xf numFmtId="0" fontId="3" fillId="0" borderId="23" xfId="63" applyFont="1" applyFill="1" applyBorder="1" applyAlignment="1">
      <alignment horizontal="left" vertical="top" wrapText="1"/>
      <protection/>
    </xf>
    <xf numFmtId="3" fontId="0" fillId="38" borderId="23" xfId="63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vertical="center" wrapText="1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3" fillId="0" borderId="24" xfId="62" applyFont="1" applyFill="1" applyBorder="1" applyAlignment="1">
      <alignment vertical="center" wrapText="1"/>
      <protection/>
    </xf>
    <xf numFmtId="3" fontId="3" fillId="38" borderId="10" xfId="62" applyNumberFormat="1" applyFont="1" applyFill="1" applyBorder="1" applyAlignment="1">
      <alignment horizontal="right" wrapText="1"/>
      <protection/>
    </xf>
    <xf numFmtId="3" fontId="0" fillId="0" borderId="10" xfId="62" applyNumberFormat="1" applyFont="1" applyFill="1" applyBorder="1">
      <alignment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left" vertical="top" wrapText="1"/>
      <protection/>
    </xf>
    <xf numFmtId="3" fontId="0" fillId="7" borderId="10" xfId="63" applyNumberFormat="1" applyFont="1" applyFill="1" applyBorder="1" applyAlignment="1">
      <alignment horizontal="right"/>
      <protection/>
    </xf>
    <xf numFmtId="4" fontId="0" fillId="0" borderId="10" xfId="63" applyNumberFormat="1" applyFont="1" applyFill="1" applyBorder="1" applyAlignment="1">
      <alignment horizontal="right"/>
      <protection/>
    </xf>
    <xf numFmtId="4" fontId="0" fillId="7" borderId="10" xfId="63" applyNumberFormat="1" applyFont="1" applyFill="1" applyBorder="1" applyAlignment="1">
      <alignment horizontal="right"/>
      <protection/>
    </xf>
    <xf numFmtId="4" fontId="0" fillId="38" borderId="10" xfId="63" applyNumberFormat="1" applyFont="1" applyFill="1" applyBorder="1" applyAlignment="1">
      <alignment horizontal="right" vertical="center"/>
      <protection/>
    </xf>
    <xf numFmtId="4" fontId="0" fillId="0" borderId="10" xfId="63" applyNumberFormat="1" applyFont="1" applyFill="1" applyBorder="1" applyAlignment="1">
      <alignment horizontal="right" vertical="center"/>
      <protection/>
    </xf>
    <xf numFmtId="4" fontId="0" fillId="7" borderId="10" xfId="63" applyNumberFormat="1" applyFont="1" applyFill="1" applyBorder="1" applyAlignment="1">
      <alignment horizontal="right" vertical="center"/>
      <protection/>
    </xf>
    <xf numFmtId="0" fontId="0" fillId="0" borderId="23" xfId="63" applyFont="1" applyFill="1" applyBorder="1" applyAlignment="1">
      <alignment horizontal="center"/>
      <protection/>
    </xf>
    <xf numFmtId="4" fontId="0" fillId="38" borderId="23" xfId="63" applyNumberFormat="1" applyFont="1" applyFill="1" applyBorder="1" applyAlignment="1">
      <alignment horizontal="right" vertical="center"/>
      <protection/>
    </xf>
    <xf numFmtId="4" fontId="0" fillId="0" borderId="23" xfId="63" applyNumberFormat="1" applyFont="1" applyFill="1" applyBorder="1" applyAlignment="1">
      <alignment horizontal="right" vertical="center"/>
      <protection/>
    </xf>
    <xf numFmtId="4" fontId="0" fillId="7" borderId="23" xfId="63" applyNumberFormat="1" applyFont="1" applyFill="1" applyBorder="1" applyAlignment="1">
      <alignment horizontal="right" vertical="center"/>
      <protection/>
    </xf>
    <xf numFmtId="3" fontId="0" fillId="7" borderId="23" xfId="63" applyNumberFormat="1" applyFont="1" applyFill="1" applyBorder="1">
      <alignment/>
      <protection/>
    </xf>
    <xf numFmtId="4" fontId="2" fillId="38" borderId="23" xfId="63" applyNumberFormat="1" applyFont="1" applyFill="1" applyBorder="1" applyAlignment="1">
      <alignment horizontal="right"/>
      <protection/>
    </xf>
    <xf numFmtId="4" fontId="2" fillId="0" borderId="23" xfId="63" applyNumberFormat="1" applyFont="1" applyFill="1" applyBorder="1" applyAlignment="1">
      <alignment horizontal="right"/>
      <protection/>
    </xf>
    <xf numFmtId="4" fontId="2" fillId="7" borderId="23" xfId="63" applyNumberFormat="1" applyFont="1" applyFill="1" applyBorder="1" applyAlignment="1">
      <alignment horizontal="right"/>
      <protection/>
    </xf>
    <xf numFmtId="0" fontId="0" fillId="0" borderId="23" xfId="63" applyFont="1" applyFill="1" applyBorder="1">
      <alignment/>
      <protection/>
    </xf>
    <xf numFmtId="0" fontId="0" fillId="7" borderId="23" xfId="63" applyFont="1" applyFill="1" applyBorder="1">
      <alignment/>
      <protection/>
    </xf>
    <xf numFmtId="3" fontId="0" fillId="0" borderId="23" xfId="63" applyNumberFormat="1" applyFont="1" applyFill="1" applyBorder="1" applyAlignment="1">
      <alignment horizontal="right"/>
      <protection/>
    </xf>
    <xf numFmtId="3" fontId="0" fillId="7" borderId="23" xfId="63" applyNumberFormat="1" applyFont="1" applyFill="1" applyBorder="1" applyAlignment="1">
      <alignment horizontal="right"/>
      <protection/>
    </xf>
    <xf numFmtId="0" fontId="23" fillId="0" borderId="10" xfId="63" applyFont="1" applyFill="1" applyBorder="1" applyAlignment="1">
      <alignment horizontal="left" vertical="top" wrapText="1"/>
      <protection/>
    </xf>
    <xf numFmtId="0" fontId="0" fillId="38" borderId="10" xfId="63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15" borderId="10" xfId="63" applyFont="1" applyFill="1" applyBorder="1" applyAlignment="1">
      <alignment horizontal="center" vertical="center"/>
      <protection/>
    </xf>
    <xf numFmtId="0" fontId="3" fillId="15" borderId="10" xfId="63" applyFont="1" applyFill="1" applyBorder="1" applyAlignment="1">
      <alignment horizontal="center"/>
      <protection/>
    </xf>
    <xf numFmtId="3" fontId="3" fillId="15" borderId="10" xfId="63" applyNumberFormat="1" applyFont="1" applyFill="1" applyBorder="1">
      <alignment/>
      <protection/>
    </xf>
    <xf numFmtId="3" fontId="3" fillId="15" borderId="24" xfId="63" applyNumberFormat="1" applyFont="1" applyFill="1" applyBorder="1">
      <alignment/>
      <protection/>
    </xf>
    <xf numFmtId="0" fontId="3" fillId="15" borderId="11" xfId="63" applyFont="1" applyFill="1" applyBorder="1" applyAlignment="1">
      <alignment vertical="top" wrapText="1"/>
      <protection/>
    </xf>
    <xf numFmtId="4" fontId="3" fillId="15" borderId="10" xfId="63" applyNumberFormat="1" applyFont="1" applyFill="1" applyBorder="1" applyAlignment="1">
      <alignment horizontal="right"/>
      <protection/>
    </xf>
    <xf numFmtId="0" fontId="3" fillId="15" borderId="10" xfId="63" applyFont="1" applyFill="1" applyBorder="1" applyAlignment="1">
      <alignment horizontal="center" vertical="center"/>
      <protection/>
    </xf>
    <xf numFmtId="0" fontId="3" fillId="15" borderId="10" xfId="63" applyFont="1" applyFill="1" applyBorder="1" applyAlignment="1">
      <alignment horizontal="left" vertical="center"/>
      <protection/>
    </xf>
    <xf numFmtId="0" fontId="3" fillId="15" borderId="10" xfId="63" applyFont="1" applyFill="1" applyBorder="1">
      <alignment/>
      <protection/>
    </xf>
    <xf numFmtId="0" fontId="3" fillId="15" borderId="11" xfId="63" applyFont="1" applyFill="1" applyBorder="1" applyAlignment="1">
      <alignment vertical="center"/>
      <protection/>
    </xf>
    <xf numFmtId="0" fontId="3" fillId="15" borderId="12" xfId="63" applyFont="1" applyFill="1" applyBorder="1" applyAlignment="1">
      <alignment vertical="center"/>
      <protection/>
    </xf>
    <xf numFmtId="0" fontId="0" fillId="15" borderId="10" xfId="63" applyFont="1" applyFill="1" applyBorder="1" applyAlignment="1">
      <alignment horizontal="center"/>
      <protection/>
    </xf>
    <xf numFmtId="2" fontId="0" fillId="15" borderId="10" xfId="63" applyNumberFormat="1" applyFont="1" applyFill="1" applyBorder="1">
      <alignment/>
      <protection/>
    </xf>
    <xf numFmtId="2" fontId="3" fillId="15" borderId="10" xfId="63" applyNumberFormat="1" applyFont="1" applyFill="1" applyBorder="1">
      <alignment/>
      <protection/>
    </xf>
    <xf numFmtId="0" fontId="0" fillId="0" borderId="0" xfId="63" applyFont="1" applyFill="1" applyBorder="1" applyAlignment="1">
      <alignment wrapText="1"/>
      <protection/>
    </xf>
    <xf numFmtId="0" fontId="1" fillId="33" borderId="0" xfId="0" applyFont="1" applyFill="1" applyAlignment="1">
      <alignment horizontal="center"/>
    </xf>
    <xf numFmtId="0" fontId="0" fillId="33" borderId="0" xfId="62" applyFont="1" applyFill="1" applyBorder="1" applyAlignment="1">
      <alignment horizontal="center"/>
      <protection/>
    </xf>
    <xf numFmtId="0" fontId="0" fillId="33" borderId="10" xfId="62" applyFont="1" applyFill="1" applyBorder="1" applyAlignment="1">
      <alignment horizontal="left" vertical="top" wrapText="1"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10" xfId="62" applyFont="1" applyFill="1" applyBorder="1" applyAlignment="1">
      <alignment horizontal="left" vertical="center" wrapText="1"/>
      <protection/>
    </xf>
    <xf numFmtId="0" fontId="0" fillId="33" borderId="10" xfId="62" applyFont="1" applyFill="1" applyBorder="1" applyAlignment="1">
      <alignment vertical="center" wrapText="1"/>
      <protection/>
    </xf>
    <xf numFmtId="0" fontId="0" fillId="33" borderId="0" xfId="62" applyFont="1" applyFill="1" applyBorder="1" applyAlignment="1">
      <alignment horizontal="center"/>
      <protection/>
    </xf>
    <xf numFmtId="0" fontId="0" fillId="33" borderId="10" xfId="63" applyFont="1" applyFill="1" applyBorder="1" applyAlignment="1">
      <alignment vertical="top" wrapText="1"/>
      <protection/>
    </xf>
    <xf numFmtId="0" fontId="0" fillId="33" borderId="10" xfId="63" applyFont="1" applyFill="1" applyBorder="1" applyAlignment="1">
      <alignment horizontal="left" vertical="center" wrapText="1"/>
      <protection/>
    </xf>
    <xf numFmtId="0" fontId="0" fillId="33" borderId="0" xfId="62" applyFont="1" applyFill="1" applyBorder="1" applyAlignment="1">
      <alignment horizontal="right" vertical="center"/>
      <protection/>
    </xf>
    <xf numFmtId="4" fontId="18" fillId="33" borderId="10" xfId="62" applyNumberFormat="1" applyFont="1" applyFill="1" applyBorder="1" applyAlignment="1">
      <alignment horizontal="right" vertical="center" wrapText="1"/>
      <protection/>
    </xf>
    <xf numFmtId="3" fontId="0" fillId="33" borderId="10" xfId="62" applyNumberFormat="1" applyFont="1" applyFill="1" applyBorder="1" applyAlignment="1">
      <alignment horizontal="right" wrapText="1"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10" xfId="62" applyFont="1" applyFill="1" applyBorder="1" applyAlignment="1">
      <alignment horizontal="left" vertical="top" wrapText="1"/>
      <protection/>
    </xf>
    <xf numFmtId="0" fontId="0" fillId="33" borderId="10" xfId="62" applyFont="1" applyFill="1" applyBorder="1" applyAlignment="1">
      <alignment wrapText="1"/>
      <protection/>
    </xf>
    <xf numFmtId="0" fontId="0" fillId="33" borderId="10" xfId="62" applyFont="1" applyFill="1" applyBorder="1" applyAlignment="1">
      <alignment horizontal="left" wrapText="1"/>
      <protection/>
    </xf>
    <xf numFmtId="0" fontId="0" fillId="33" borderId="10" xfId="62" applyFont="1" applyFill="1" applyBorder="1" applyAlignment="1">
      <alignment horizontal="left" vertical="center" wrapText="1"/>
      <protection/>
    </xf>
    <xf numFmtId="0" fontId="0" fillId="33" borderId="10" xfId="62" applyFont="1" applyFill="1" applyBorder="1" applyAlignment="1">
      <alignment vertical="center" wrapText="1"/>
      <protection/>
    </xf>
    <xf numFmtId="0" fontId="0" fillId="33" borderId="10" xfId="62" applyFont="1" applyFill="1" applyBorder="1" applyAlignment="1">
      <alignment horizontal="center" wrapText="1"/>
      <protection/>
    </xf>
    <xf numFmtId="0" fontId="9" fillId="33" borderId="0" xfId="62" applyFont="1" applyFill="1" applyBorder="1" applyAlignment="1">
      <alignment horizontal="left" vertical="center"/>
      <protection/>
    </xf>
    <xf numFmtId="0" fontId="0" fillId="33" borderId="0" xfId="62" applyFont="1" applyFill="1" applyBorder="1" applyAlignment="1">
      <alignment horizontal="center" vertical="center" wrapText="1"/>
      <protection/>
    </xf>
    <xf numFmtId="0" fontId="0" fillId="33" borderId="27" xfId="62" applyFont="1" applyFill="1" applyBorder="1" applyAlignment="1">
      <alignment horizontal="left" vertical="top" wrapText="1"/>
      <protection/>
    </xf>
    <xf numFmtId="0" fontId="0" fillId="33" borderId="0" xfId="0" applyFont="1" applyFill="1" applyAlignment="1">
      <alignment horizontal="left"/>
    </xf>
    <xf numFmtId="0" fontId="22" fillId="33" borderId="0" xfId="62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23" xfId="63" applyFont="1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center" vertical="center"/>
      <protection/>
    </xf>
    <xf numFmtId="0" fontId="0" fillId="33" borderId="12" xfId="63" applyFont="1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left" vertical="top" wrapText="1"/>
      <protection/>
    </xf>
    <xf numFmtId="0" fontId="0" fillId="33" borderId="12" xfId="63" applyFont="1" applyFill="1" applyBorder="1" applyAlignment="1">
      <alignment horizontal="left" vertical="top" wrapText="1"/>
      <protection/>
    </xf>
    <xf numFmtId="0" fontId="0" fillId="33" borderId="11" xfId="63" applyFont="1" applyFill="1" applyBorder="1" applyAlignment="1">
      <alignment horizontal="left" vertical="center" wrapText="1"/>
      <protection/>
    </xf>
    <xf numFmtId="0" fontId="0" fillId="33" borderId="12" xfId="63" applyFont="1" applyFill="1" applyBorder="1" applyAlignment="1">
      <alignment horizontal="left" vertical="center" wrapText="1"/>
      <protection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28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29" xfId="63" applyFont="1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left" vertical="top" wrapText="1"/>
      <protection/>
    </xf>
    <xf numFmtId="0" fontId="0" fillId="33" borderId="12" xfId="63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 horizontal="center"/>
      <protection/>
    </xf>
    <xf numFmtId="0" fontId="0" fillId="33" borderId="28" xfId="63" applyFont="1" applyFill="1" applyBorder="1" applyAlignment="1">
      <alignment horizontal="left" vertical="center" wrapText="1"/>
      <protection/>
    </xf>
    <xf numFmtId="0" fontId="0" fillId="33" borderId="12" xfId="0" applyFont="1" applyFill="1" applyBorder="1" applyAlignment="1">
      <alignment horizontal="left" wrapText="1"/>
    </xf>
    <xf numFmtId="0" fontId="3" fillId="33" borderId="11" xfId="63" applyFont="1" applyFill="1" applyBorder="1" applyAlignment="1">
      <alignment horizontal="left" vertical="top" wrapText="1"/>
      <protection/>
    </xf>
    <xf numFmtId="0" fontId="3" fillId="33" borderId="12" xfId="63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/>
    </xf>
    <xf numFmtId="0" fontId="0" fillId="33" borderId="10" xfId="63" applyFont="1" applyFill="1" applyBorder="1" applyAlignment="1">
      <alignment horizontal="left" vertical="top" wrapText="1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left"/>
    </xf>
    <xf numFmtId="0" fontId="0" fillId="33" borderId="10" xfId="63" applyFont="1" applyFill="1" applyBorder="1" applyAlignment="1">
      <alignment horizontal="center" vertical="center"/>
      <protection/>
    </xf>
    <xf numFmtId="0" fontId="3" fillId="33" borderId="24" xfId="63" applyFont="1" applyFill="1" applyBorder="1" applyAlignment="1">
      <alignment horizontal="left" vertical="top" wrapText="1"/>
      <protection/>
    </xf>
    <xf numFmtId="0" fontId="3" fillId="33" borderId="10" xfId="63" applyFont="1" applyFill="1" applyBorder="1" applyAlignment="1">
      <alignment horizontal="left" vertical="top" wrapText="1"/>
      <protection/>
    </xf>
    <xf numFmtId="0" fontId="2" fillId="33" borderId="30" xfId="62" applyFont="1" applyFill="1" applyBorder="1" applyAlignment="1">
      <alignment horizontal="center" vertical="center" wrapText="1"/>
      <protection/>
    </xf>
    <xf numFmtId="0" fontId="2" fillId="33" borderId="0" xfId="62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28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0" fillId="33" borderId="31" xfId="62" applyFont="1" applyFill="1" applyBorder="1" applyAlignment="1">
      <alignment horizontal="left" vertical="top" wrapText="1"/>
      <protection/>
    </xf>
    <xf numFmtId="0" fontId="0" fillId="33" borderId="26" xfId="62" applyFont="1" applyFill="1" applyBorder="1" applyAlignment="1">
      <alignment horizontal="left" vertical="top" wrapText="1"/>
      <protection/>
    </xf>
    <xf numFmtId="0" fontId="0" fillId="33" borderId="25" xfId="63" applyFont="1" applyFill="1" applyBorder="1" applyAlignment="1">
      <alignment horizontal="left" vertical="center" wrapText="1"/>
      <protection/>
    </xf>
    <xf numFmtId="0" fontId="0" fillId="33" borderId="25" xfId="63" applyFont="1" applyFill="1" applyBorder="1" applyAlignment="1">
      <alignment horizontal="left" vertical="top" wrapText="1"/>
      <protection/>
    </xf>
    <xf numFmtId="0" fontId="3" fillId="33" borderId="10" xfId="62" applyFont="1" applyFill="1" applyBorder="1" applyAlignment="1">
      <alignment horizontal="left" vertical="top" wrapText="1"/>
      <protection/>
    </xf>
    <xf numFmtId="0" fontId="0" fillId="33" borderId="28" xfId="0" applyFont="1" applyFill="1" applyBorder="1" applyAlignment="1">
      <alignment horizontal="left" wrapText="1"/>
    </xf>
    <xf numFmtId="0" fontId="0" fillId="33" borderId="10" xfId="63" applyFont="1" applyFill="1" applyBorder="1" applyAlignment="1">
      <alignment vertical="top" wrapText="1"/>
      <protection/>
    </xf>
    <xf numFmtId="0" fontId="0" fillId="33" borderId="10" xfId="63" applyFont="1" applyFill="1" applyBorder="1">
      <alignment/>
      <protection/>
    </xf>
    <xf numFmtId="0" fontId="0" fillId="33" borderId="10" xfId="63" applyFont="1" applyFill="1" applyBorder="1" applyAlignment="1">
      <alignment/>
      <protection/>
    </xf>
    <xf numFmtId="0" fontId="8" fillId="33" borderId="10" xfId="63" applyFont="1" applyFill="1" applyBorder="1" applyAlignment="1">
      <alignment horizontal="center" vertical="top" wrapText="1"/>
      <protection/>
    </xf>
    <xf numFmtId="0" fontId="0" fillId="33" borderId="10" xfId="63" applyFont="1" applyFill="1" applyBorder="1" applyAlignment="1">
      <alignment horizontal="left" vertical="center" wrapText="1"/>
      <protection/>
    </xf>
    <xf numFmtId="0" fontId="0" fillId="33" borderId="11" xfId="63" applyFont="1" applyFill="1" applyBorder="1" applyAlignment="1">
      <alignment horizontal="center" vertical="center" wrapText="1"/>
      <protection/>
    </xf>
    <xf numFmtId="0" fontId="0" fillId="33" borderId="28" xfId="63" applyFont="1" applyFill="1" applyBorder="1" applyAlignment="1">
      <alignment horizontal="center" vertical="center" wrapText="1"/>
      <protection/>
    </xf>
    <xf numFmtId="0" fontId="0" fillId="33" borderId="12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left" vertical="center"/>
      <protection/>
    </xf>
    <xf numFmtId="0" fontId="0" fillId="33" borderId="10" xfId="63" applyFont="1" applyFill="1" applyBorder="1" applyAlignment="1">
      <alignment horizont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15" borderId="11" xfId="63" applyFont="1" applyFill="1" applyBorder="1" applyAlignment="1">
      <alignment horizontal="left" wrapText="1"/>
      <protection/>
    </xf>
    <xf numFmtId="0" fontId="3" fillId="15" borderId="12" xfId="63" applyFont="1" applyFill="1" applyBorder="1" applyAlignment="1">
      <alignment horizontal="left" wrapText="1"/>
      <protection/>
    </xf>
    <xf numFmtId="0" fontId="3" fillId="15" borderId="10" xfId="63" applyFont="1" applyFill="1" applyBorder="1" applyAlignment="1">
      <alignment horizontal="left" vertical="top" wrapText="1"/>
      <protection/>
    </xf>
    <xf numFmtId="0" fontId="3" fillId="0" borderId="11" xfId="62" applyFont="1" applyFill="1" applyBorder="1" applyAlignment="1">
      <alignment horizontal="left" vertical="top" wrapText="1"/>
      <protection/>
    </xf>
    <xf numFmtId="0" fontId="3" fillId="0" borderId="12" xfId="62" applyFont="1" applyFill="1" applyBorder="1" applyAlignment="1">
      <alignment horizontal="left" vertical="top" wrapText="1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2" xfId="62" applyFont="1" applyFill="1" applyBorder="1" applyAlignment="1">
      <alignment horizontal="center" vertical="top" wrapText="1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3" fillId="0" borderId="28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left" vertical="top" wrapText="1"/>
      <protection/>
    </xf>
    <xf numFmtId="0" fontId="3" fillId="0" borderId="12" xfId="63" applyFont="1" applyFill="1" applyBorder="1" applyAlignment="1">
      <alignment horizontal="left" vertical="top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top" wrapText="1"/>
      <protection/>
    </xf>
    <xf numFmtId="0" fontId="0" fillId="0" borderId="10" xfId="63" applyFont="1" applyFill="1" applyBorder="1">
      <alignment/>
      <protection/>
    </xf>
    <xf numFmtId="0" fontId="0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>
      <alignment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wrapText="1"/>
      <protection/>
    </xf>
    <xf numFmtId="0" fontId="24" fillId="0" borderId="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left" vertical="top" wrapText="1"/>
      <protection/>
    </xf>
    <xf numFmtId="0" fontId="0" fillId="0" borderId="12" xfId="63" applyFont="1" applyFill="1" applyBorder="1" applyAlignment="1">
      <alignment horizontal="left" vertical="top" wrapText="1"/>
      <protection/>
    </xf>
    <xf numFmtId="0" fontId="0" fillId="0" borderId="25" xfId="63" applyFont="1" applyFill="1" applyBorder="1" applyAlignment="1">
      <alignment horizontal="left" vertical="top" wrapText="1"/>
      <protection/>
    </xf>
    <xf numFmtId="0" fontId="3" fillId="0" borderId="24" xfId="63" applyFont="1" applyFill="1" applyBorder="1" applyAlignment="1">
      <alignment horizontal="left" vertical="top" wrapText="1"/>
      <protection/>
    </xf>
    <xf numFmtId="0" fontId="3" fillId="0" borderId="2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8" fillId="0" borderId="10" xfId="63" applyFont="1" applyFill="1" applyBorder="1" applyAlignment="1">
      <alignment horizontal="center" vertical="top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65" fillId="0" borderId="0" xfId="57" applyFont="1" applyAlignment="1">
      <alignment horizontal="center" wrapText="1"/>
      <protection/>
    </xf>
    <xf numFmtId="0" fontId="13" fillId="0" borderId="0" xfId="53" applyAlignment="1" applyProtection="1">
      <alignment horizontal="center" wrapText="1"/>
      <protection/>
    </xf>
    <xf numFmtId="0" fontId="66" fillId="39" borderId="0" xfId="57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BVC sint. v.23.01.2013" xfId="62"/>
    <cellStyle name="Normal_Copy of Copy of BVC analiti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79"/>
  <sheetViews>
    <sheetView tabSelected="1" view="pageBreakPreview" zoomScaleSheetLayoutView="100" zoomScalePageLayoutView="0" workbookViewId="0" topLeftCell="A55">
      <selection activeCell="K9" sqref="K9"/>
    </sheetView>
  </sheetViews>
  <sheetFormatPr defaultColWidth="8.421875" defaultRowHeight="12.75"/>
  <cols>
    <col min="1" max="1" width="2.57421875" style="120" customWidth="1"/>
    <col min="2" max="2" width="3.00390625" style="120" customWidth="1"/>
    <col min="3" max="3" width="2.57421875" style="121" customWidth="1"/>
    <col min="4" max="4" width="8.421875" style="120" customWidth="1"/>
    <col min="5" max="5" width="40.00390625" style="122" customWidth="1"/>
    <col min="6" max="6" width="4.00390625" style="123" customWidth="1"/>
    <col min="7" max="7" width="10.421875" style="123" customWidth="1"/>
    <col min="8" max="109" width="8.421875" style="108" customWidth="1"/>
    <col min="110" max="16384" width="8.421875" style="109" customWidth="1"/>
  </cols>
  <sheetData>
    <row r="1" ht="12.75">
      <c r="A1" s="119" t="s">
        <v>261</v>
      </c>
    </row>
    <row r="2" ht="12.75">
      <c r="A2" s="124" t="s">
        <v>262</v>
      </c>
    </row>
    <row r="3" spans="1:7" ht="12.75">
      <c r="A3" s="354" t="s">
        <v>263</v>
      </c>
      <c r="B3" s="354"/>
      <c r="C3" s="354"/>
      <c r="D3" s="354"/>
      <c r="E3" s="354"/>
      <c r="F3" s="354"/>
      <c r="G3" s="354"/>
    </row>
    <row r="4" spans="1:7" ht="12.75">
      <c r="A4" s="354" t="s">
        <v>264</v>
      </c>
      <c r="B4" s="354"/>
      <c r="C4" s="354"/>
      <c r="D4" s="354"/>
      <c r="E4" s="354"/>
      <c r="F4" s="354"/>
      <c r="G4" s="341" t="s">
        <v>482</v>
      </c>
    </row>
    <row r="5" spans="1:7" ht="12.75">
      <c r="A5" s="126"/>
      <c r="B5" s="126"/>
      <c r="D5" s="126"/>
      <c r="E5" s="127"/>
      <c r="F5" s="333"/>
      <c r="G5" s="338"/>
    </row>
    <row r="6" spans="1:7" ht="18" customHeight="1">
      <c r="A6" s="355" t="s">
        <v>480</v>
      </c>
      <c r="B6" s="355"/>
      <c r="C6" s="355"/>
      <c r="D6" s="355"/>
      <c r="E6" s="355"/>
      <c r="F6" s="355"/>
      <c r="G6" s="355"/>
    </row>
    <row r="7" spans="1:7" ht="12.75">
      <c r="A7" s="126"/>
      <c r="B7" s="126"/>
      <c r="D7" s="126"/>
      <c r="E7" s="127"/>
      <c r="F7" s="333"/>
      <c r="G7" s="341" t="s">
        <v>265</v>
      </c>
    </row>
    <row r="8" spans="1:113" ht="15" customHeight="1">
      <c r="A8" s="348"/>
      <c r="B8" s="348"/>
      <c r="C8" s="348"/>
      <c r="D8" s="344" t="s">
        <v>266</v>
      </c>
      <c r="E8" s="344"/>
      <c r="F8" s="344" t="s">
        <v>267</v>
      </c>
      <c r="G8" s="344" t="s">
        <v>481</v>
      </c>
      <c r="H8" s="352"/>
      <c r="DF8" s="108"/>
      <c r="DG8" s="108"/>
      <c r="DH8" s="108"/>
      <c r="DI8" s="108"/>
    </row>
    <row r="9" spans="1:113" ht="97.5" customHeight="1">
      <c r="A9" s="348"/>
      <c r="B9" s="348"/>
      <c r="C9" s="348"/>
      <c r="D9" s="344"/>
      <c r="E9" s="344"/>
      <c r="F9" s="344"/>
      <c r="G9" s="344"/>
      <c r="H9" s="352"/>
      <c r="DF9" s="108"/>
      <c r="DG9" s="108"/>
      <c r="DH9" s="108"/>
      <c r="DI9" s="108"/>
    </row>
    <row r="10" spans="1:109" s="123" customFormat="1" ht="12" customHeight="1">
      <c r="A10" s="335">
        <v>0</v>
      </c>
      <c r="B10" s="344">
        <v>1</v>
      </c>
      <c r="C10" s="344"/>
      <c r="D10" s="350">
        <v>2</v>
      </c>
      <c r="E10" s="350"/>
      <c r="F10" s="128">
        <v>3</v>
      </c>
      <c r="G10" s="128">
        <v>4</v>
      </c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</row>
    <row r="11" spans="1:8" ht="20.25" customHeight="1">
      <c r="A11" s="336" t="s">
        <v>269</v>
      </c>
      <c r="B11" s="335"/>
      <c r="C11" s="337"/>
      <c r="D11" s="345" t="s">
        <v>182</v>
      </c>
      <c r="E11" s="345"/>
      <c r="F11" s="128">
        <v>1</v>
      </c>
      <c r="G11" s="30">
        <v>330040</v>
      </c>
      <c r="H11" s="333"/>
    </row>
    <row r="12" spans="1:8" ht="15" customHeight="1">
      <c r="A12" s="348"/>
      <c r="B12" s="335">
        <v>1</v>
      </c>
      <c r="C12" s="337"/>
      <c r="D12" s="345" t="s">
        <v>183</v>
      </c>
      <c r="E12" s="345"/>
      <c r="F12" s="128">
        <v>2</v>
      </c>
      <c r="G12" s="30">
        <v>314986</v>
      </c>
      <c r="H12" s="333"/>
    </row>
    <row r="13" spans="1:8" ht="15" customHeight="1">
      <c r="A13" s="348"/>
      <c r="B13" s="335"/>
      <c r="C13" s="337"/>
      <c r="D13" s="334" t="s">
        <v>305</v>
      </c>
      <c r="E13" s="339" t="s">
        <v>184</v>
      </c>
      <c r="F13" s="128">
        <v>3</v>
      </c>
      <c r="G13" s="30"/>
      <c r="H13" s="333"/>
    </row>
    <row r="14" spans="1:10" ht="16.5" customHeight="1">
      <c r="A14" s="348"/>
      <c r="B14" s="335"/>
      <c r="C14" s="337"/>
      <c r="D14" s="334" t="s">
        <v>311</v>
      </c>
      <c r="E14" s="339" t="s">
        <v>339</v>
      </c>
      <c r="F14" s="128">
        <v>4</v>
      </c>
      <c r="G14" s="30"/>
      <c r="H14" s="333"/>
      <c r="J14" s="108" t="s">
        <v>259</v>
      </c>
    </row>
    <row r="15" spans="1:8" ht="16.5" customHeight="1">
      <c r="A15" s="348"/>
      <c r="B15" s="335">
        <v>2</v>
      </c>
      <c r="C15" s="337"/>
      <c r="D15" s="345" t="s">
        <v>270</v>
      </c>
      <c r="E15" s="345"/>
      <c r="F15" s="128">
        <v>5</v>
      </c>
      <c r="G15" s="30">
        <v>15054</v>
      </c>
      <c r="H15" s="333"/>
    </row>
    <row r="16" spans="1:8" ht="17.25" customHeight="1">
      <c r="A16" s="348"/>
      <c r="B16" s="335">
        <v>3</v>
      </c>
      <c r="C16" s="337"/>
      <c r="D16" s="345" t="s">
        <v>271</v>
      </c>
      <c r="E16" s="345"/>
      <c r="F16" s="128">
        <v>6</v>
      </c>
      <c r="G16" s="30"/>
      <c r="H16" s="333"/>
    </row>
    <row r="17" spans="1:109" ht="15.75" customHeight="1">
      <c r="A17" s="336" t="s">
        <v>272</v>
      </c>
      <c r="B17" s="335"/>
      <c r="C17" s="337"/>
      <c r="D17" s="345" t="s">
        <v>255</v>
      </c>
      <c r="E17" s="345"/>
      <c r="F17" s="128">
        <v>7</v>
      </c>
      <c r="G17" s="30">
        <v>266531</v>
      </c>
      <c r="H17" s="333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</row>
    <row r="18" spans="1:109" ht="15" customHeight="1">
      <c r="A18" s="348"/>
      <c r="B18" s="335">
        <v>1</v>
      </c>
      <c r="C18" s="337"/>
      <c r="D18" s="345" t="s">
        <v>273</v>
      </c>
      <c r="E18" s="347"/>
      <c r="F18" s="128">
        <v>8</v>
      </c>
      <c r="G18" s="30">
        <v>250997</v>
      </c>
      <c r="H18" s="333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</row>
    <row r="19" spans="1:109" ht="16.5" customHeight="1">
      <c r="A19" s="348"/>
      <c r="B19" s="344"/>
      <c r="C19" s="337" t="s">
        <v>274</v>
      </c>
      <c r="D19" s="345" t="s">
        <v>275</v>
      </c>
      <c r="E19" s="345"/>
      <c r="F19" s="128">
        <v>9</v>
      </c>
      <c r="G19" s="30">
        <v>99581</v>
      </c>
      <c r="H19" s="333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</row>
    <row r="20" spans="1:109" ht="19.5" customHeight="1">
      <c r="A20" s="348"/>
      <c r="B20" s="344"/>
      <c r="C20" s="337" t="s">
        <v>276</v>
      </c>
      <c r="D20" s="345" t="s">
        <v>277</v>
      </c>
      <c r="E20" s="347"/>
      <c r="F20" s="128">
        <v>10</v>
      </c>
      <c r="G20" s="30">
        <v>23096</v>
      </c>
      <c r="H20" s="333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</row>
    <row r="21" spans="1:109" ht="17.25" customHeight="1">
      <c r="A21" s="348"/>
      <c r="B21" s="344"/>
      <c r="C21" s="337" t="s">
        <v>278</v>
      </c>
      <c r="D21" s="345" t="s">
        <v>142</v>
      </c>
      <c r="E21" s="345"/>
      <c r="F21" s="128">
        <v>11</v>
      </c>
      <c r="G21" s="30">
        <v>82147</v>
      </c>
      <c r="H21" s="333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</row>
    <row r="22" spans="1:109" ht="12.75">
      <c r="A22" s="348"/>
      <c r="B22" s="344"/>
      <c r="C22" s="337"/>
      <c r="D22" s="92" t="s">
        <v>175</v>
      </c>
      <c r="E22" s="340" t="s">
        <v>185</v>
      </c>
      <c r="F22" s="128">
        <v>12</v>
      </c>
      <c r="G22" s="30">
        <v>66235</v>
      </c>
      <c r="H22" s="333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</row>
    <row r="23" spans="1:109" ht="21" customHeight="1">
      <c r="A23" s="348"/>
      <c r="B23" s="344"/>
      <c r="C23" s="349"/>
      <c r="D23" s="336" t="s">
        <v>279</v>
      </c>
      <c r="E23" s="334" t="s">
        <v>280</v>
      </c>
      <c r="F23" s="128">
        <v>13</v>
      </c>
      <c r="G23" s="30">
        <v>53417</v>
      </c>
      <c r="H23" s="333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</row>
    <row r="24" spans="1:109" ht="16.5" customHeight="1">
      <c r="A24" s="348"/>
      <c r="B24" s="344"/>
      <c r="C24" s="349"/>
      <c r="D24" s="336" t="s">
        <v>281</v>
      </c>
      <c r="E24" s="334" t="s">
        <v>282</v>
      </c>
      <c r="F24" s="128">
        <v>14</v>
      </c>
      <c r="G24" s="30">
        <v>12818</v>
      </c>
      <c r="H24" s="333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</row>
    <row r="25" spans="1:109" ht="21" customHeight="1">
      <c r="A25" s="348"/>
      <c r="B25" s="344"/>
      <c r="C25" s="349"/>
      <c r="D25" s="336" t="s">
        <v>283</v>
      </c>
      <c r="E25" s="334" t="s">
        <v>284</v>
      </c>
      <c r="F25" s="128">
        <v>15</v>
      </c>
      <c r="G25" s="30">
        <v>358</v>
      </c>
      <c r="H25" s="333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</row>
    <row r="26" spans="1:109" ht="29.25" customHeight="1">
      <c r="A26" s="348"/>
      <c r="B26" s="344"/>
      <c r="C26" s="349"/>
      <c r="D26" s="336"/>
      <c r="E26" s="334" t="s">
        <v>285</v>
      </c>
      <c r="F26" s="128">
        <v>16</v>
      </c>
      <c r="G26" s="30">
        <v>80</v>
      </c>
      <c r="H26" s="333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</row>
    <row r="27" spans="1:109" ht="40.5" customHeight="1">
      <c r="A27" s="348"/>
      <c r="B27" s="344"/>
      <c r="C27" s="349"/>
      <c r="D27" s="336" t="s">
        <v>286</v>
      </c>
      <c r="E27" s="334" t="s">
        <v>186</v>
      </c>
      <c r="F27" s="128">
        <v>17</v>
      </c>
      <c r="G27" s="30">
        <v>1705</v>
      </c>
      <c r="H27" s="333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</row>
    <row r="28" spans="1:109" ht="29.25" customHeight="1">
      <c r="A28" s="348"/>
      <c r="B28" s="344"/>
      <c r="C28" s="349"/>
      <c r="D28" s="336" t="s">
        <v>287</v>
      </c>
      <c r="E28" s="334" t="s">
        <v>288</v>
      </c>
      <c r="F28" s="128">
        <v>18</v>
      </c>
      <c r="G28" s="30">
        <v>13849</v>
      </c>
      <c r="H28" s="333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</row>
    <row r="29" spans="1:109" ht="15" customHeight="1">
      <c r="A29" s="348"/>
      <c r="B29" s="344"/>
      <c r="C29" s="337" t="s">
        <v>289</v>
      </c>
      <c r="D29" s="345" t="s">
        <v>290</v>
      </c>
      <c r="E29" s="347"/>
      <c r="F29" s="128">
        <v>19</v>
      </c>
      <c r="G29" s="30">
        <v>46173</v>
      </c>
      <c r="H29" s="333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</row>
    <row r="30" spans="1:109" ht="17.25" customHeight="1">
      <c r="A30" s="348"/>
      <c r="B30" s="335">
        <v>2</v>
      </c>
      <c r="C30" s="337"/>
      <c r="D30" s="345" t="s">
        <v>291</v>
      </c>
      <c r="E30" s="345"/>
      <c r="F30" s="128">
        <v>20</v>
      </c>
      <c r="G30" s="30">
        <v>15534</v>
      </c>
      <c r="H30" s="333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</row>
    <row r="31" spans="1:109" ht="15.75" customHeight="1">
      <c r="A31" s="348"/>
      <c r="B31" s="335">
        <v>3</v>
      </c>
      <c r="C31" s="337"/>
      <c r="D31" s="345" t="s">
        <v>292</v>
      </c>
      <c r="E31" s="345"/>
      <c r="F31" s="128">
        <v>21</v>
      </c>
      <c r="G31" s="30"/>
      <c r="H31" s="333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</row>
    <row r="32" spans="1:109" ht="15.75" customHeight="1">
      <c r="A32" s="336" t="s">
        <v>293</v>
      </c>
      <c r="B32" s="335"/>
      <c r="C32" s="337"/>
      <c r="D32" s="345" t="s">
        <v>294</v>
      </c>
      <c r="E32" s="345"/>
      <c r="F32" s="128">
        <v>22</v>
      </c>
      <c r="G32" s="30">
        <v>63509</v>
      </c>
      <c r="H32" s="333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</row>
    <row r="33" spans="1:8" ht="15.75" customHeight="1">
      <c r="A33" s="336" t="s">
        <v>295</v>
      </c>
      <c r="B33" s="335"/>
      <c r="C33" s="337"/>
      <c r="D33" s="345" t="s">
        <v>296</v>
      </c>
      <c r="E33" s="345"/>
      <c r="F33" s="128">
        <v>23</v>
      </c>
      <c r="G33" s="342">
        <v>13406</v>
      </c>
      <c r="H33" s="333"/>
    </row>
    <row r="34" spans="1:109" s="122" customFormat="1" ht="29.25" customHeight="1">
      <c r="A34" s="336" t="s">
        <v>297</v>
      </c>
      <c r="B34" s="335"/>
      <c r="C34" s="337"/>
      <c r="D34" s="345" t="s">
        <v>298</v>
      </c>
      <c r="E34" s="345"/>
      <c r="F34" s="128">
        <v>24</v>
      </c>
      <c r="G34" s="196">
        <v>50103</v>
      </c>
      <c r="H34" s="93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</row>
    <row r="35" spans="1:8" ht="15.75" customHeight="1">
      <c r="A35" s="348"/>
      <c r="B35" s="335">
        <v>1</v>
      </c>
      <c r="C35" s="337"/>
      <c r="D35" s="345" t="s">
        <v>299</v>
      </c>
      <c r="E35" s="345"/>
      <c r="F35" s="128">
        <v>25</v>
      </c>
      <c r="G35" s="196">
        <v>3175</v>
      </c>
      <c r="H35" s="333"/>
    </row>
    <row r="36" spans="1:8" ht="27.75" customHeight="1">
      <c r="A36" s="348"/>
      <c r="B36" s="335">
        <v>2</v>
      </c>
      <c r="C36" s="337"/>
      <c r="D36" s="345" t="s">
        <v>300</v>
      </c>
      <c r="E36" s="345"/>
      <c r="F36" s="128">
        <v>26</v>
      </c>
      <c r="G36" s="196"/>
      <c r="H36" s="333"/>
    </row>
    <row r="37" spans="1:8" ht="15.75" customHeight="1">
      <c r="A37" s="348"/>
      <c r="B37" s="335">
        <v>3</v>
      </c>
      <c r="C37" s="337"/>
      <c r="D37" s="345" t="s">
        <v>301</v>
      </c>
      <c r="E37" s="345"/>
      <c r="F37" s="128">
        <v>27</v>
      </c>
      <c r="G37" s="196"/>
      <c r="H37" s="333"/>
    </row>
    <row r="38" spans="1:8" ht="66.75" customHeight="1">
      <c r="A38" s="348"/>
      <c r="B38" s="335">
        <v>4</v>
      </c>
      <c r="C38" s="337"/>
      <c r="D38" s="345" t="s">
        <v>143</v>
      </c>
      <c r="E38" s="346"/>
      <c r="F38" s="128">
        <v>28</v>
      </c>
      <c r="G38" s="196"/>
      <c r="H38" s="333"/>
    </row>
    <row r="39" spans="1:8" ht="20.25" customHeight="1">
      <c r="A39" s="348"/>
      <c r="B39" s="335">
        <v>5</v>
      </c>
      <c r="C39" s="337"/>
      <c r="D39" s="345" t="s">
        <v>302</v>
      </c>
      <c r="E39" s="345"/>
      <c r="F39" s="128">
        <v>29</v>
      </c>
      <c r="G39" s="196"/>
      <c r="H39" s="333"/>
    </row>
    <row r="40" spans="1:8" ht="27.75" customHeight="1">
      <c r="A40" s="348"/>
      <c r="B40" s="335">
        <v>6</v>
      </c>
      <c r="C40" s="337"/>
      <c r="D40" s="345" t="s">
        <v>187</v>
      </c>
      <c r="E40" s="345"/>
      <c r="F40" s="128">
        <v>30</v>
      </c>
      <c r="G40" s="196">
        <v>46928</v>
      </c>
      <c r="H40" s="333"/>
    </row>
    <row r="41" spans="1:8" ht="56.25" customHeight="1">
      <c r="A41" s="348"/>
      <c r="B41" s="335">
        <v>7</v>
      </c>
      <c r="C41" s="337"/>
      <c r="D41" s="345" t="s">
        <v>303</v>
      </c>
      <c r="E41" s="345"/>
      <c r="F41" s="128">
        <v>31</v>
      </c>
      <c r="G41" s="196">
        <v>3175</v>
      </c>
      <c r="H41" s="333"/>
    </row>
    <row r="42" spans="1:8" ht="66.75" customHeight="1">
      <c r="A42" s="348"/>
      <c r="B42" s="335">
        <v>8</v>
      </c>
      <c r="C42" s="337"/>
      <c r="D42" s="345" t="s">
        <v>304</v>
      </c>
      <c r="E42" s="345"/>
      <c r="F42" s="128">
        <v>32</v>
      </c>
      <c r="G42" s="196">
        <v>25052</v>
      </c>
      <c r="H42" s="333"/>
    </row>
    <row r="43" spans="1:8" ht="27.75" customHeight="1">
      <c r="A43" s="348"/>
      <c r="B43" s="335"/>
      <c r="C43" s="337" t="s">
        <v>305</v>
      </c>
      <c r="D43" s="345" t="s">
        <v>188</v>
      </c>
      <c r="E43" s="345"/>
      <c r="F43" s="128">
        <v>33</v>
      </c>
      <c r="G43" s="196">
        <v>20042</v>
      </c>
      <c r="H43" s="333"/>
    </row>
    <row r="44" spans="1:8" ht="27.75" customHeight="1">
      <c r="A44" s="348"/>
      <c r="B44" s="335"/>
      <c r="C44" s="337" t="s">
        <v>311</v>
      </c>
      <c r="D44" s="345" t="s">
        <v>189</v>
      </c>
      <c r="E44" s="345"/>
      <c r="F44" s="128" t="s">
        <v>197</v>
      </c>
      <c r="G44" s="196"/>
      <c r="H44" s="333"/>
    </row>
    <row r="45" spans="1:8" ht="27.75" customHeight="1">
      <c r="A45" s="348"/>
      <c r="B45" s="335"/>
      <c r="C45" s="337" t="s">
        <v>313</v>
      </c>
      <c r="D45" s="345" t="s">
        <v>190</v>
      </c>
      <c r="E45" s="345"/>
      <c r="F45" s="128">
        <v>34</v>
      </c>
      <c r="G45" s="196">
        <v>5010</v>
      </c>
      <c r="H45" s="333"/>
    </row>
    <row r="46" spans="1:8" ht="42" customHeight="1">
      <c r="A46" s="348"/>
      <c r="B46" s="335">
        <v>9</v>
      </c>
      <c r="C46" s="337"/>
      <c r="D46" s="345" t="s">
        <v>191</v>
      </c>
      <c r="E46" s="345"/>
      <c r="F46" s="128">
        <v>35</v>
      </c>
      <c r="G46" s="196">
        <v>21876</v>
      </c>
      <c r="H46" s="333"/>
    </row>
    <row r="47" spans="1:8" ht="20.25" customHeight="1">
      <c r="A47" s="336" t="s">
        <v>306</v>
      </c>
      <c r="B47" s="335"/>
      <c r="C47" s="337"/>
      <c r="D47" s="345" t="s">
        <v>307</v>
      </c>
      <c r="E47" s="345"/>
      <c r="F47" s="128">
        <v>36</v>
      </c>
      <c r="G47" s="60">
        <v>650</v>
      </c>
      <c r="H47" s="333"/>
    </row>
    <row r="48" spans="1:8" ht="29.25" customHeight="1">
      <c r="A48" s="336" t="s">
        <v>308</v>
      </c>
      <c r="B48" s="335"/>
      <c r="C48" s="337"/>
      <c r="D48" s="345" t="s">
        <v>309</v>
      </c>
      <c r="E48" s="345"/>
      <c r="F48" s="128">
        <v>37</v>
      </c>
      <c r="G48" s="30">
        <v>650</v>
      </c>
      <c r="H48" s="333"/>
    </row>
    <row r="49" spans="1:109" ht="15.75" customHeight="1">
      <c r="A49" s="336"/>
      <c r="B49" s="335"/>
      <c r="C49" s="337" t="s">
        <v>305</v>
      </c>
      <c r="D49" s="345" t="s">
        <v>310</v>
      </c>
      <c r="E49" s="345"/>
      <c r="F49" s="128">
        <v>38</v>
      </c>
      <c r="G49" s="60">
        <v>72</v>
      </c>
      <c r="H49" s="333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</row>
    <row r="50" spans="1:109" ht="15.75" customHeight="1">
      <c r="A50" s="336"/>
      <c r="B50" s="335"/>
      <c r="C50" s="337" t="s">
        <v>311</v>
      </c>
      <c r="D50" s="345" t="s">
        <v>312</v>
      </c>
      <c r="E50" s="345"/>
      <c r="F50" s="128">
        <v>39</v>
      </c>
      <c r="G50" s="60">
        <v>370</v>
      </c>
      <c r="H50" s="333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</row>
    <row r="51" spans="1:109" ht="15.75" customHeight="1">
      <c r="A51" s="336"/>
      <c r="B51" s="335"/>
      <c r="C51" s="337" t="s">
        <v>313</v>
      </c>
      <c r="D51" s="345" t="s">
        <v>314</v>
      </c>
      <c r="E51" s="345"/>
      <c r="F51" s="128">
        <v>40</v>
      </c>
      <c r="G51" s="60">
        <v>131</v>
      </c>
      <c r="H51" s="333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</row>
    <row r="52" spans="1:109" ht="15.75" customHeight="1">
      <c r="A52" s="336"/>
      <c r="B52" s="335"/>
      <c r="C52" s="337" t="s">
        <v>315</v>
      </c>
      <c r="D52" s="345" t="s">
        <v>316</v>
      </c>
      <c r="E52" s="345"/>
      <c r="F52" s="128">
        <v>41</v>
      </c>
      <c r="G52" s="60"/>
      <c r="H52" s="333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</row>
    <row r="53" spans="1:109" ht="15.75" customHeight="1">
      <c r="A53" s="336"/>
      <c r="B53" s="335"/>
      <c r="C53" s="337" t="s">
        <v>317</v>
      </c>
      <c r="D53" s="345" t="s">
        <v>318</v>
      </c>
      <c r="E53" s="345"/>
      <c r="F53" s="128">
        <v>42</v>
      </c>
      <c r="G53" s="60">
        <v>77</v>
      </c>
      <c r="H53" s="333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</row>
    <row r="54" spans="1:109" ht="18.75" customHeight="1">
      <c r="A54" s="336" t="s">
        <v>319</v>
      </c>
      <c r="B54" s="335"/>
      <c r="C54" s="337"/>
      <c r="D54" s="345" t="s">
        <v>320</v>
      </c>
      <c r="E54" s="345"/>
      <c r="F54" s="128">
        <v>43</v>
      </c>
      <c r="G54" s="30">
        <v>48651</v>
      </c>
      <c r="H54" s="333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</row>
    <row r="55" spans="1:109" ht="15.75" customHeight="1">
      <c r="A55" s="336"/>
      <c r="B55" s="335">
        <v>1</v>
      </c>
      <c r="C55" s="337"/>
      <c r="D55" s="345" t="s">
        <v>256</v>
      </c>
      <c r="E55" s="345"/>
      <c r="F55" s="128">
        <v>44</v>
      </c>
      <c r="G55" s="196">
        <v>38779</v>
      </c>
      <c r="H55" s="333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</row>
    <row r="56" spans="1:109" ht="29.25" customHeight="1">
      <c r="A56" s="336"/>
      <c r="B56" s="335"/>
      <c r="C56" s="337"/>
      <c r="D56" s="334"/>
      <c r="E56" s="334" t="s">
        <v>257</v>
      </c>
      <c r="F56" s="128">
        <v>45</v>
      </c>
      <c r="G56" s="196"/>
      <c r="H56" s="333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</row>
    <row r="57" spans="1:109" ht="15.75" customHeight="1">
      <c r="A57" s="336" t="s">
        <v>321</v>
      </c>
      <c r="B57" s="335"/>
      <c r="C57" s="337"/>
      <c r="D57" s="345" t="s">
        <v>123</v>
      </c>
      <c r="E57" s="345"/>
      <c r="F57" s="128">
        <v>46</v>
      </c>
      <c r="G57" s="30">
        <v>48651</v>
      </c>
      <c r="H57" s="333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</row>
    <row r="58" spans="1:109" ht="17.25" customHeight="1">
      <c r="A58" s="336" t="s">
        <v>322</v>
      </c>
      <c r="B58" s="335"/>
      <c r="C58" s="337"/>
      <c r="D58" s="345" t="s">
        <v>323</v>
      </c>
      <c r="E58" s="345"/>
      <c r="F58" s="128">
        <v>47</v>
      </c>
      <c r="G58" s="196"/>
      <c r="H58" s="333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</row>
    <row r="59" spans="1:109" ht="18.75" customHeight="1">
      <c r="A59" s="348"/>
      <c r="B59" s="335">
        <v>1</v>
      </c>
      <c r="C59" s="337"/>
      <c r="D59" s="345" t="s">
        <v>324</v>
      </c>
      <c r="E59" s="345"/>
      <c r="F59" s="128">
        <v>48</v>
      </c>
      <c r="G59" s="343">
        <v>931</v>
      </c>
      <c r="H59" s="333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</row>
    <row r="60" spans="1:109" ht="15.75" customHeight="1">
      <c r="A60" s="348"/>
      <c r="B60" s="335">
        <v>2</v>
      </c>
      <c r="C60" s="337"/>
      <c r="D60" s="345" t="s">
        <v>325</v>
      </c>
      <c r="E60" s="345"/>
      <c r="F60" s="128">
        <v>49</v>
      </c>
      <c r="G60" s="343">
        <v>931</v>
      </c>
      <c r="H60" s="333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</row>
    <row r="61" spans="1:109" ht="31.5" customHeight="1">
      <c r="A61" s="348"/>
      <c r="B61" s="335">
        <v>3</v>
      </c>
      <c r="C61" s="337"/>
      <c r="D61" s="345" t="s">
        <v>431</v>
      </c>
      <c r="E61" s="345"/>
      <c r="F61" s="128">
        <v>50</v>
      </c>
      <c r="G61" s="196">
        <v>5412.549230218403</v>
      </c>
      <c r="H61" s="333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</row>
    <row r="62" spans="1:109" ht="41.25" customHeight="1">
      <c r="A62" s="348"/>
      <c r="B62" s="335">
        <v>4</v>
      </c>
      <c r="C62" s="337"/>
      <c r="D62" s="345" t="s">
        <v>192</v>
      </c>
      <c r="E62" s="345"/>
      <c r="F62" s="128">
        <v>51</v>
      </c>
      <c r="G62" s="196">
        <v>4781.328320802005</v>
      </c>
      <c r="H62" s="333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</row>
    <row r="63" spans="1:109" ht="30.75" customHeight="1">
      <c r="A63" s="348"/>
      <c r="B63" s="335">
        <v>5</v>
      </c>
      <c r="C63" s="337"/>
      <c r="D63" s="345" t="s">
        <v>402</v>
      </c>
      <c r="E63" s="345"/>
      <c r="F63" s="128">
        <v>52</v>
      </c>
      <c r="G63" s="196">
        <v>338.3308270676692</v>
      </c>
      <c r="H63" s="333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</row>
    <row r="64" spans="1:109" ht="30.75" customHeight="1">
      <c r="A64" s="348"/>
      <c r="B64" s="335">
        <v>6</v>
      </c>
      <c r="C64" s="337"/>
      <c r="D64" s="345" t="s">
        <v>193</v>
      </c>
      <c r="E64" s="345"/>
      <c r="F64" s="128">
        <v>53</v>
      </c>
      <c r="G64" s="196"/>
      <c r="H64" s="333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</row>
    <row r="65" spans="1:109" ht="30" customHeight="1">
      <c r="A65" s="348"/>
      <c r="B65" s="335">
        <v>7</v>
      </c>
      <c r="C65" s="337"/>
      <c r="D65" s="345" t="s">
        <v>194</v>
      </c>
      <c r="E65" s="345"/>
      <c r="F65" s="128">
        <v>54</v>
      </c>
      <c r="G65" s="196">
        <v>807.571809477639</v>
      </c>
      <c r="H65" s="333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</row>
    <row r="66" spans="1:109" ht="15" customHeight="1">
      <c r="A66" s="348"/>
      <c r="B66" s="335">
        <v>8</v>
      </c>
      <c r="C66" s="337"/>
      <c r="D66" s="345" t="s">
        <v>195</v>
      </c>
      <c r="E66" s="345"/>
      <c r="F66" s="128">
        <v>55</v>
      </c>
      <c r="G66" s="196"/>
      <c r="H66" s="333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</row>
    <row r="67" spans="1:109" ht="15" customHeight="1">
      <c r="A67" s="348"/>
      <c r="B67" s="335">
        <v>9</v>
      </c>
      <c r="C67" s="337"/>
      <c r="D67" s="345" t="s">
        <v>196</v>
      </c>
      <c r="E67" s="345"/>
      <c r="F67" s="128">
        <v>56</v>
      </c>
      <c r="G67" s="196">
        <v>50600</v>
      </c>
      <c r="H67" s="333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</row>
    <row r="68" spans="1:109" ht="15.75" customHeight="1">
      <c r="A68" s="126"/>
      <c r="B68" s="126"/>
      <c r="D68" s="353" t="s">
        <v>432</v>
      </c>
      <c r="E68" s="353"/>
      <c r="F68" s="353"/>
      <c r="G68" s="353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</row>
    <row r="69" spans="1:109" ht="15.75" customHeight="1">
      <c r="A69" s="126"/>
      <c r="B69" s="126"/>
      <c r="D69" s="115"/>
      <c r="E69" s="115"/>
      <c r="F69" s="333"/>
      <c r="G69" s="338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</row>
    <row r="70" spans="1:109" ht="15.75">
      <c r="A70" s="126"/>
      <c r="B70" s="99"/>
      <c r="C70" s="99"/>
      <c r="D70" s="99"/>
      <c r="E70" s="99"/>
      <c r="F70" s="332"/>
      <c r="G70" s="112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</row>
    <row r="71" spans="1:109" ht="15.75">
      <c r="A71" s="126"/>
      <c r="B71" s="99"/>
      <c r="C71" s="99"/>
      <c r="D71" s="99"/>
      <c r="E71" s="99"/>
      <c r="F71" s="332"/>
      <c r="G71" s="113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</row>
    <row r="72" spans="1:109" ht="15.75">
      <c r="A72" s="126"/>
      <c r="B72" s="99"/>
      <c r="C72" s="99"/>
      <c r="D72" s="99"/>
      <c r="E72" s="99"/>
      <c r="F72" s="332"/>
      <c r="G72" s="113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</row>
    <row r="73" spans="1:109" ht="15">
      <c r="A73" s="126"/>
      <c r="B73" s="351"/>
      <c r="C73" s="351"/>
      <c r="D73" s="351"/>
      <c r="E73" s="351"/>
      <c r="F73" s="351"/>
      <c r="G73" s="113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</row>
    <row r="74" spans="1:109" ht="12.75">
      <c r="A74" s="126"/>
      <c r="B74" s="126"/>
      <c r="D74" s="126"/>
      <c r="E74" s="127"/>
      <c r="F74" s="333"/>
      <c r="G74" s="338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</row>
    <row r="75" spans="1:109" ht="12.75">
      <c r="A75" s="126"/>
      <c r="B75" s="126"/>
      <c r="D75" s="126"/>
      <c r="E75" s="127"/>
      <c r="F75" s="333"/>
      <c r="G75" s="338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</row>
    <row r="76" spans="1:109" ht="12.75">
      <c r="A76" s="126"/>
      <c r="B76" s="126"/>
      <c r="D76" s="126"/>
      <c r="E76" s="127"/>
      <c r="F76" s="333"/>
      <c r="G76" s="338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</row>
    <row r="77" spans="1:109" ht="12.75">
      <c r="A77" s="126"/>
      <c r="B77" s="126"/>
      <c r="D77" s="126"/>
      <c r="E77" s="127"/>
      <c r="F77" s="333"/>
      <c r="G77" s="338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</row>
    <row r="78" spans="1:109" ht="12.75">
      <c r="A78" s="126"/>
      <c r="B78" s="126"/>
      <c r="D78" s="126"/>
      <c r="E78" s="127"/>
      <c r="F78" s="333"/>
      <c r="G78" s="338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</row>
    <row r="79" spans="1:109" ht="12.75">
      <c r="A79" s="126"/>
      <c r="B79" s="126"/>
      <c r="D79" s="126"/>
      <c r="E79" s="127"/>
      <c r="F79" s="333"/>
      <c r="G79" s="338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</row>
    <row r="80" spans="1:109" ht="12.75">
      <c r="A80" s="126"/>
      <c r="B80" s="126"/>
      <c r="D80" s="126"/>
      <c r="E80" s="127"/>
      <c r="F80" s="333"/>
      <c r="G80" s="338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</row>
    <row r="81" spans="1:109" ht="12.75">
      <c r="A81" s="126"/>
      <c r="B81" s="126"/>
      <c r="D81" s="126"/>
      <c r="E81" s="127"/>
      <c r="F81" s="333"/>
      <c r="G81" s="338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</row>
    <row r="82" spans="1:109" ht="12.75">
      <c r="A82" s="126"/>
      <c r="B82" s="126"/>
      <c r="D82" s="126"/>
      <c r="E82" s="127"/>
      <c r="F82" s="333"/>
      <c r="G82" s="338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</row>
    <row r="83" spans="1:109" ht="12.75">
      <c r="A83" s="126"/>
      <c r="B83" s="126"/>
      <c r="D83" s="126"/>
      <c r="E83" s="127"/>
      <c r="F83" s="333"/>
      <c r="G83" s="338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</row>
    <row r="84" spans="1:109" ht="12.75">
      <c r="A84" s="126"/>
      <c r="B84" s="126"/>
      <c r="D84" s="126"/>
      <c r="E84" s="127"/>
      <c r="F84" s="333"/>
      <c r="G84" s="338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</row>
    <row r="85" spans="1:109" ht="12.75">
      <c r="A85" s="126"/>
      <c r="B85" s="126"/>
      <c r="D85" s="126"/>
      <c r="E85" s="127"/>
      <c r="F85" s="333"/>
      <c r="G85" s="338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</row>
    <row r="86" spans="1:109" ht="12.75">
      <c r="A86" s="351"/>
      <c r="B86" s="351"/>
      <c r="C86" s="351"/>
      <c r="D86" s="351"/>
      <c r="E86" s="351"/>
      <c r="F86" s="333"/>
      <c r="G86" s="338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</row>
    <row r="87" spans="1:109" ht="12.75">
      <c r="A87" s="126"/>
      <c r="B87" s="126"/>
      <c r="D87" s="126"/>
      <c r="E87" s="127"/>
      <c r="F87" s="333"/>
      <c r="G87" s="338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</row>
    <row r="88" spans="1:109" ht="12.75">
      <c r="A88" s="126"/>
      <c r="B88" s="126"/>
      <c r="D88" s="126"/>
      <c r="E88" s="127"/>
      <c r="F88" s="333"/>
      <c r="G88" s="338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</row>
    <row r="89" spans="1:109" ht="12.75">
      <c r="A89" s="126"/>
      <c r="B89" s="126"/>
      <c r="D89" s="126"/>
      <c r="E89" s="127"/>
      <c r="F89" s="333"/>
      <c r="G89" s="338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</row>
    <row r="90" spans="1:109" ht="12.75">
      <c r="A90" s="126"/>
      <c r="B90" s="126"/>
      <c r="D90" s="126"/>
      <c r="E90" s="127"/>
      <c r="F90" s="333"/>
      <c r="G90" s="338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</row>
    <row r="91" spans="1:109" ht="12.75">
      <c r="A91" s="126"/>
      <c r="B91" s="126"/>
      <c r="D91" s="126"/>
      <c r="E91" s="127"/>
      <c r="F91" s="333"/>
      <c r="G91" s="338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</row>
    <row r="92" spans="1:109" ht="12.75">
      <c r="A92" s="126"/>
      <c r="B92" s="126"/>
      <c r="D92" s="126"/>
      <c r="E92" s="127"/>
      <c r="F92" s="333"/>
      <c r="G92" s="338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</row>
    <row r="93" spans="1:109" ht="12.75">
      <c r="A93" s="126"/>
      <c r="B93" s="126"/>
      <c r="D93" s="126"/>
      <c r="E93" s="127"/>
      <c r="F93" s="333"/>
      <c r="G93" s="338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</row>
    <row r="94" spans="1:109" ht="12.75">
      <c r="A94" s="126"/>
      <c r="B94" s="126"/>
      <c r="D94" s="126"/>
      <c r="E94" s="127"/>
      <c r="F94" s="333"/>
      <c r="G94" s="338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</row>
    <row r="95" spans="1:109" ht="12.75">
      <c r="A95" s="126"/>
      <c r="B95" s="126"/>
      <c r="D95" s="126"/>
      <c r="E95" s="127"/>
      <c r="F95" s="333"/>
      <c r="G95" s="338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</row>
    <row r="96" spans="1:109" ht="12.75">
      <c r="A96" s="126"/>
      <c r="B96" s="126"/>
      <c r="D96" s="126"/>
      <c r="E96" s="127"/>
      <c r="F96" s="333"/>
      <c r="G96" s="338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</row>
    <row r="97" spans="1:109" ht="12.75">
      <c r="A97" s="126"/>
      <c r="B97" s="126"/>
      <c r="D97" s="126"/>
      <c r="E97" s="127"/>
      <c r="F97" s="333"/>
      <c r="G97" s="338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</row>
    <row r="98" spans="1:109" ht="12.75">
      <c r="A98" s="126"/>
      <c r="B98" s="126"/>
      <c r="D98" s="126"/>
      <c r="E98" s="127"/>
      <c r="F98" s="333"/>
      <c r="G98" s="338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</row>
    <row r="99" spans="1:109" ht="12.75">
      <c r="A99" s="126"/>
      <c r="B99" s="126"/>
      <c r="D99" s="126"/>
      <c r="E99" s="127"/>
      <c r="F99" s="333"/>
      <c r="G99" s="338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</row>
    <row r="100" spans="1:109" ht="12.75">
      <c r="A100" s="126"/>
      <c r="B100" s="126"/>
      <c r="D100" s="126"/>
      <c r="E100" s="127"/>
      <c r="F100" s="333"/>
      <c r="G100" s="338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</row>
    <row r="101" spans="1:109" ht="12.75">
      <c r="A101" s="126"/>
      <c r="B101" s="126"/>
      <c r="D101" s="126"/>
      <c r="E101" s="127"/>
      <c r="F101" s="333"/>
      <c r="G101" s="338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</row>
    <row r="102" spans="1:109" ht="12.75">
      <c r="A102" s="126"/>
      <c r="B102" s="126"/>
      <c r="D102" s="126"/>
      <c r="E102" s="127"/>
      <c r="F102" s="333"/>
      <c r="G102" s="338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</row>
    <row r="103" spans="1:109" ht="12.75">
      <c r="A103" s="126"/>
      <c r="B103" s="126"/>
      <c r="D103" s="126"/>
      <c r="E103" s="127"/>
      <c r="F103" s="333"/>
      <c r="G103" s="338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</row>
    <row r="104" spans="1:109" ht="12.75">
      <c r="A104" s="126"/>
      <c r="B104" s="126"/>
      <c r="D104" s="126"/>
      <c r="E104" s="127"/>
      <c r="F104" s="333"/>
      <c r="G104" s="338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</row>
    <row r="105" spans="1:109" ht="12.75">
      <c r="A105" s="126"/>
      <c r="B105" s="126"/>
      <c r="D105" s="126"/>
      <c r="E105" s="127"/>
      <c r="F105" s="333"/>
      <c r="G105" s="338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</row>
    <row r="106" spans="1:109" ht="12.75">
      <c r="A106" s="126"/>
      <c r="B106" s="126"/>
      <c r="D106" s="126"/>
      <c r="E106" s="127"/>
      <c r="F106" s="333"/>
      <c r="G106" s="338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</row>
    <row r="107" spans="1:109" ht="12.75">
      <c r="A107" s="126"/>
      <c r="B107" s="126"/>
      <c r="D107" s="126"/>
      <c r="E107" s="127"/>
      <c r="F107" s="333"/>
      <c r="G107" s="338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</row>
    <row r="108" spans="1:109" ht="12.75">
      <c r="A108" s="126"/>
      <c r="B108" s="126"/>
      <c r="D108" s="126"/>
      <c r="E108" s="127"/>
      <c r="F108" s="333"/>
      <c r="G108" s="338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</row>
    <row r="109" spans="1:109" ht="12.75">
      <c r="A109" s="126"/>
      <c r="B109" s="126"/>
      <c r="D109" s="126"/>
      <c r="E109" s="127"/>
      <c r="F109" s="333"/>
      <c r="G109" s="338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</row>
    <row r="110" spans="1:109" ht="12.75">
      <c r="A110" s="126"/>
      <c r="B110" s="126"/>
      <c r="D110" s="126"/>
      <c r="E110" s="127"/>
      <c r="F110" s="333"/>
      <c r="G110" s="338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</row>
    <row r="111" spans="1:109" ht="12.75">
      <c r="A111" s="126"/>
      <c r="B111" s="126"/>
      <c r="D111" s="126"/>
      <c r="E111" s="127"/>
      <c r="F111" s="333"/>
      <c r="G111" s="338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</row>
    <row r="112" spans="1:109" ht="12.75">
      <c r="A112" s="126"/>
      <c r="B112" s="126"/>
      <c r="D112" s="126"/>
      <c r="E112" s="127"/>
      <c r="F112" s="333"/>
      <c r="G112" s="338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</row>
    <row r="113" spans="1:109" ht="12.75">
      <c r="A113" s="126"/>
      <c r="B113" s="126"/>
      <c r="D113" s="126"/>
      <c r="E113" s="127"/>
      <c r="F113" s="333"/>
      <c r="G113" s="338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</row>
    <row r="114" spans="1:109" ht="12.75">
      <c r="A114" s="126"/>
      <c r="B114" s="126"/>
      <c r="D114" s="126"/>
      <c r="E114" s="127"/>
      <c r="F114" s="333"/>
      <c r="G114" s="338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</row>
    <row r="115" spans="1:109" ht="12.75">
      <c r="A115" s="126"/>
      <c r="B115" s="126"/>
      <c r="D115" s="126"/>
      <c r="E115" s="127"/>
      <c r="F115" s="333"/>
      <c r="G115" s="338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</row>
    <row r="116" spans="1:109" ht="12.75">
      <c r="A116" s="126"/>
      <c r="B116" s="126"/>
      <c r="D116" s="126"/>
      <c r="E116" s="127"/>
      <c r="F116" s="333"/>
      <c r="G116" s="338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</row>
    <row r="117" spans="1:109" ht="12.75">
      <c r="A117" s="126"/>
      <c r="B117" s="126"/>
      <c r="D117" s="126"/>
      <c r="E117" s="127"/>
      <c r="F117" s="333"/>
      <c r="G117" s="338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</row>
    <row r="118" spans="1:109" ht="12.75">
      <c r="A118" s="126"/>
      <c r="B118" s="126"/>
      <c r="D118" s="126"/>
      <c r="E118" s="127"/>
      <c r="F118" s="333"/>
      <c r="G118" s="338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</row>
    <row r="119" spans="1:109" ht="12.75">
      <c r="A119" s="126"/>
      <c r="B119" s="126"/>
      <c r="D119" s="126"/>
      <c r="E119" s="127"/>
      <c r="F119" s="333"/>
      <c r="G119" s="338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</row>
    <row r="120" spans="1:109" ht="12.75">
      <c r="A120" s="126"/>
      <c r="B120" s="126"/>
      <c r="D120" s="126"/>
      <c r="E120" s="127"/>
      <c r="F120" s="333"/>
      <c r="G120" s="338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</row>
    <row r="121" spans="1:109" ht="12.75">
      <c r="A121" s="126"/>
      <c r="B121" s="126"/>
      <c r="D121" s="126"/>
      <c r="E121" s="127"/>
      <c r="F121" s="333"/>
      <c r="G121" s="338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</row>
    <row r="122" spans="1:109" ht="12.75">
      <c r="A122" s="126"/>
      <c r="B122" s="126"/>
      <c r="D122" s="126"/>
      <c r="E122" s="127"/>
      <c r="F122" s="333"/>
      <c r="G122" s="338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</row>
    <row r="123" spans="1:109" ht="12.75">
      <c r="A123" s="126"/>
      <c r="B123" s="126"/>
      <c r="D123" s="126"/>
      <c r="E123" s="127"/>
      <c r="F123" s="333"/>
      <c r="G123" s="338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</row>
    <row r="124" spans="1:109" ht="12.75">
      <c r="A124" s="126"/>
      <c r="B124" s="126"/>
      <c r="D124" s="126"/>
      <c r="E124" s="127"/>
      <c r="F124" s="333"/>
      <c r="G124" s="338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</row>
    <row r="125" spans="1:109" ht="12.75">
      <c r="A125" s="126"/>
      <c r="B125" s="126"/>
      <c r="D125" s="126"/>
      <c r="E125" s="127"/>
      <c r="F125" s="333"/>
      <c r="G125" s="338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</row>
    <row r="126" spans="1:109" ht="12.75">
      <c r="A126" s="126"/>
      <c r="B126" s="126"/>
      <c r="D126" s="126"/>
      <c r="E126" s="127"/>
      <c r="F126" s="333"/>
      <c r="G126" s="338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</row>
    <row r="127" spans="1:109" ht="12.75">
      <c r="A127" s="126"/>
      <c r="B127" s="126"/>
      <c r="D127" s="126"/>
      <c r="E127" s="127"/>
      <c r="F127" s="333"/>
      <c r="G127" s="338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</row>
    <row r="128" spans="1:109" ht="12.75">
      <c r="A128" s="126"/>
      <c r="B128" s="126"/>
      <c r="D128" s="126"/>
      <c r="E128" s="127"/>
      <c r="F128" s="333"/>
      <c r="G128" s="338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</row>
    <row r="129" spans="1:109" ht="12.75">
      <c r="A129" s="126"/>
      <c r="B129" s="126"/>
      <c r="D129" s="126"/>
      <c r="E129" s="127"/>
      <c r="F129" s="333"/>
      <c r="G129" s="338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</row>
    <row r="130" spans="1:109" ht="12.75">
      <c r="A130" s="126"/>
      <c r="B130" s="126"/>
      <c r="D130" s="126"/>
      <c r="E130" s="127"/>
      <c r="F130" s="333"/>
      <c r="G130" s="338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</row>
    <row r="131" spans="1:109" ht="12.75">
      <c r="A131" s="126"/>
      <c r="B131" s="126"/>
      <c r="D131" s="126"/>
      <c r="E131" s="127"/>
      <c r="F131" s="333"/>
      <c r="G131" s="338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</row>
    <row r="132" spans="1:109" ht="12.75">
      <c r="A132" s="126"/>
      <c r="B132" s="126"/>
      <c r="D132" s="126"/>
      <c r="E132" s="127"/>
      <c r="F132" s="333"/>
      <c r="G132" s="338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</row>
    <row r="133" spans="1:109" ht="12.75">
      <c r="A133" s="126"/>
      <c r="B133" s="126"/>
      <c r="D133" s="126"/>
      <c r="E133" s="127"/>
      <c r="F133" s="333"/>
      <c r="G133" s="338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</row>
    <row r="134" spans="1:109" ht="12.75">
      <c r="A134" s="126"/>
      <c r="B134" s="126"/>
      <c r="D134" s="126"/>
      <c r="E134" s="127"/>
      <c r="F134" s="333"/>
      <c r="G134" s="338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</row>
    <row r="135" spans="1:109" ht="12.75">
      <c r="A135" s="126"/>
      <c r="B135" s="126"/>
      <c r="D135" s="126"/>
      <c r="E135" s="127"/>
      <c r="F135" s="333"/>
      <c r="G135" s="338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</row>
    <row r="136" spans="1:109" ht="12.75">
      <c r="A136" s="126"/>
      <c r="B136" s="126"/>
      <c r="D136" s="126"/>
      <c r="E136" s="127"/>
      <c r="F136" s="333"/>
      <c r="G136" s="338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</row>
    <row r="137" spans="1:109" ht="12.75">
      <c r="A137" s="126"/>
      <c r="B137" s="126"/>
      <c r="D137" s="126"/>
      <c r="E137" s="127"/>
      <c r="F137" s="333"/>
      <c r="G137" s="338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</row>
    <row r="138" spans="1:109" ht="12.75">
      <c r="A138" s="126"/>
      <c r="B138" s="126"/>
      <c r="D138" s="126"/>
      <c r="E138" s="127"/>
      <c r="F138" s="333"/>
      <c r="G138" s="338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</row>
    <row r="139" spans="1:109" ht="12.75">
      <c r="A139" s="126"/>
      <c r="B139" s="126"/>
      <c r="D139" s="126"/>
      <c r="E139" s="127"/>
      <c r="F139" s="333"/>
      <c r="G139" s="338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</row>
    <row r="140" spans="1:109" ht="12.75">
      <c r="A140" s="126"/>
      <c r="B140" s="126"/>
      <c r="D140" s="126"/>
      <c r="E140" s="127"/>
      <c r="F140" s="333"/>
      <c r="G140" s="338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</row>
    <row r="141" spans="1:109" ht="12.75">
      <c r="A141" s="126"/>
      <c r="B141" s="126"/>
      <c r="D141" s="126"/>
      <c r="E141" s="127"/>
      <c r="F141" s="333"/>
      <c r="G141" s="338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</row>
    <row r="142" spans="1:109" ht="12.75">
      <c r="A142" s="126"/>
      <c r="B142" s="126"/>
      <c r="D142" s="126"/>
      <c r="E142" s="127"/>
      <c r="F142" s="333"/>
      <c r="G142" s="338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</row>
    <row r="143" spans="1:109" ht="12.75">
      <c r="A143" s="126"/>
      <c r="B143" s="126"/>
      <c r="D143" s="126"/>
      <c r="E143" s="127"/>
      <c r="F143" s="333"/>
      <c r="G143" s="338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</row>
    <row r="144" spans="1:109" ht="12.75">
      <c r="A144" s="126"/>
      <c r="B144" s="126"/>
      <c r="D144" s="126"/>
      <c r="E144" s="127"/>
      <c r="F144" s="333"/>
      <c r="G144" s="338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</row>
    <row r="145" spans="1:109" ht="12.75">
      <c r="A145" s="126"/>
      <c r="B145" s="126"/>
      <c r="D145" s="126"/>
      <c r="E145" s="127"/>
      <c r="F145" s="333"/>
      <c r="G145" s="338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</row>
    <row r="146" spans="1:109" ht="12.75">
      <c r="A146" s="126"/>
      <c r="B146" s="126"/>
      <c r="D146" s="126"/>
      <c r="E146" s="127"/>
      <c r="F146" s="333"/>
      <c r="G146" s="338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</row>
    <row r="147" spans="1:109" ht="12.75">
      <c r="A147" s="126"/>
      <c r="B147" s="126"/>
      <c r="D147" s="126"/>
      <c r="E147" s="127"/>
      <c r="F147" s="333"/>
      <c r="G147" s="338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</row>
    <row r="148" spans="1:109" ht="12.75">
      <c r="A148" s="126"/>
      <c r="B148" s="126"/>
      <c r="D148" s="126"/>
      <c r="E148" s="127"/>
      <c r="F148" s="333"/>
      <c r="G148" s="338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</row>
    <row r="149" spans="1:109" ht="12.75">
      <c r="A149" s="126"/>
      <c r="B149" s="126"/>
      <c r="D149" s="126"/>
      <c r="E149" s="127"/>
      <c r="F149" s="333"/>
      <c r="G149" s="338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</row>
    <row r="150" spans="1:109" ht="12.75">
      <c r="A150" s="126"/>
      <c r="B150" s="126"/>
      <c r="D150" s="126"/>
      <c r="E150" s="127"/>
      <c r="F150" s="333"/>
      <c r="G150" s="338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</row>
    <row r="151" spans="1:109" ht="12.75">
      <c r="A151" s="126"/>
      <c r="B151" s="126"/>
      <c r="D151" s="126"/>
      <c r="E151" s="127"/>
      <c r="F151" s="333"/>
      <c r="G151" s="338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</row>
    <row r="152" spans="1:109" ht="12.75">
      <c r="A152" s="126"/>
      <c r="B152" s="126"/>
      <c r="D152" s="126"/>
      <c r="E152" s="127"/>
      <c r="F152" s="333"/>
      <c r="G152" s="338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</row>
    <row r="153" spans="1:109" ht="12.75">
      <c r="A153" s="126"/>
      <c r="B153" s="126"/>
      <c r="D153" s="126"/>
      <c r="E153" s="127"/>
      <c r="F153" s="333"/>
      <c r="G153" s="338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</row>
    <row r="154" spans="1:109" ht="12.75">
      <c r="A154" s="126"/>
      <c r="B154" s="126"/>
      <c r="D154" s="126"/>
      <c r="E154" s="127"/>
      <c r="F154" s="333"/>
      <c r="G154" s="338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</row>
    <row r="155" spans="1:109" ht="12.75">
      <c r="A155" s="126"/>
      <c r="B155" s="126"/>
      <c r="D155" s="126"/>
      <c r="E155" s="127"/>
      <c r="F155" s="333"/>
      <c r="G155" s="338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</row>
    <row r="156" spans="1:109" ht="12.75">
      <c r="A156" s="126"/>
      <c r="B156" s="126"/>
      <c r="D156" s="126"/>
      <c r="E156" s="127"/>
      <c r="F156" s="333"/>
      <c r="G156" s="338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</row>
    <row r="157" spans="1:109" ht="12.75">
      <c r="A157" s="126"/>
      <c r="B157" s="126"/>
      <c r="D157" s="126"/>
      <c r="E157" s="127"/>
      <c r="F157" s="333"/>
      <c r="G157" s="338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</row>
    <row r="158" spans="1:109" ht="12.75">
      <c r="A158" s="126"/>
      <c r="B158" s="126"/>
      <c r="D158" s="126"/>
      <c r="E158" s="127"/>
      <c r="F158" s="333"/>
      <c r="G158" s="338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</row>
    <row r="159" spans="1:109" ht="12.75">
      <c r="A159" s="126"/>
      <c r="B159" s="126"/>
      <c r="D159" s="126"/>
      <c r="E159" s="127"/>
      <c r="F159" s="333"/>
      <c r="G159" s="338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</row>
    <row r="160" spans="1:109" ht="12.75">
      <c r="A160" s="126"/>
      <c r="B160" s="126"/>
      <c r="D160" s="126"/>
      <c r="E160" s="127"/>
      <c r="F160" s="333"/>
      <c r="G160" s="338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</row>
    <row r="161" spans="1:109" ht="12.75">
      <c r="A161" s="126"/>
      <c r="B161" s="126"/>
      <c r="D161" s="126"/>
      <c r="E161" s="127"/>
      <c r="F161" s="333"/>
      <c r="G161" s="338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</row>
    <row r="162" spans="1:109" ht="12.75">
      <c r="A162" s="126"/>
      <c r="B162" s="126"/>
      <c r="D162" s="126"/>
      <c r="E162" s="127"/>
      <c r="F162" s="333"/>
      <c r="G162" s="338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</row>
    <row r="163" spans="1:109" ht="12.75">
      <c r="A163" s="126"/>
      <c r="B163" s="126"/>
      <c r="D163" s="126"/>
      <c r="E163" s="127"/>
      <c r="F163" s="333"/>
      <c r="G163" s="338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</row>
    <row r="164" spans="1:109" ht="12.75">
      <c r="A164" s="126"/>
      <c r="B164" s="126"/>
      <c r="D164" s="126"/>
      <c r="E164" s="127"/>
      <c r="F164" s="333"/>
      <c r="G164" s="338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</row>
    <row r="165" spans="1:109" ht="12.75">
      <c r="A165" s="126"/>
      <c r="B165" s="126"/>
      <c r="D165" s="126"/>
      <c r="E165" s="127"/>
      <c r="F165" s="333"/>
      <c r="G165" s="338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</row>
    <row r="166" spans="1:109" ht="12.75">
      <c r="A166" s="126"/>
      <c r="B166" s="126"/>
      <c r="D166" s="126"/>
      <c r="E166" s="127"/>
      <c r="F166" s="333"/>
      <c r="G166" s="338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</row>
    <row r="167" spans="1:109" ht="12.75">
      <c r="A167" s="126"/>
      <c r="B167" s="126"/>
      <c r="D167" s="126"/>
      <c r="E167" s="127"/>
      <c r="F167" s="333"/>
      <c r="G167" s="338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</row>
    <row r="168" spans="1:109" ht="12.75">
      <c r="A168" s="126"/>
      <c r="B168" s="126"/>
      <c r="D168" s="126"/>
      <c r="E168" s="127"/>
      <c r="F168" s="333"/>
      <c r="G168" s="338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</row>
    <row r="169" spans="1:109" ht="12.75">
      <c r="A169" s="126"/>
      <c r="B169" s="126"/>
      <c r="D169" s="126"/>
      <c r="E169" s="127"/>
      <c r="F169" s="333"/>
      <c r="G169" s="338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</row>
    <row r="170" spans="1:109" ht="12.75">
      <c r="A170" s="126"/>
      <c r="B170" s="126"/>
      <c r="D170" s="126"/>
      <c r="E170" s="127"/>
      <c r="F170" s="333"/>
      <c r="G170" s="338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</row>
    <row r="171" spans="1:109" ht="12.75">
      <c r="A171" s="126"/>
      <c r="B171" s="126"/>
      <c r="D171" s="126"/>
      <c r="E171" s="127"/>
      <c r="F171" s="333"/>
      <c r="G171" s="338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</row>
    <row r="172" spans="1:109" ht="12.75">
      <c r="A172" s="126"/>
      <c r="B172" s="126"/>
      <c r="D172" s="126"/>
      <c r="E172" s="127"/>
      <c r="F172" s="333"/>
      <c r="G172" s="338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</row>
    <row r="173" spans="1:109" ht="12.75">
      <c r="A173" s="126"/>
      <c r="B173" s="126"/>
      <c r="D173" s="126"/>
      <c r="E173" s="127"/>
      <c r="F173" s="333"/>
      <c r="G173" s="338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</row>
    <row r="174" spans="1:109" ht="12.75">
      <c r="A174" s="126"/>
      <c r="B174" s="126"/>
      <c r="D174" s="126"/>
      <c r="E174" s="127"/>
      <c r="F174" s="333"/>
      <c r="G174" s="338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</row>
    <row r="175" spans="1:109" ht="12.75">
      <c r="A175" s="126"/>
      <c r="B175" s="126"/>
      <c r="D175" s="126"/>
      <c r="E175" s="127"/>
      <c r="F175" s="333"/>
      <c r="G175" s="338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</row>
    <row r="176" spans="1:109" ht="12.75">
      <c r="A176" s="126"/>
      <c r="B176" s="126"/>
      <c r="D176" s="126"/>
      <c r="E176" s="127"/>
      <c r="F176" s="333"/>
      <c r="G176" s="338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</row>
    <row r="177" spans="1:109" ht="12.75">
      <c r="A177" s="126"/>
      <c r="B177" s="126"/>
      <c r="D177" s="126"/>
      <c r="E177" s="127"/>
      <c r="F177" s="333"/>
      <c r="G177" s="338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</row>
    <row r="178" spans="1:109" ht="12.75">
      <c r="A178" s="126"/>
      <c r="B178" s="126"/>
      <c r="D178" s="126"/>
      <c r="E178" s="127"/>
      <c r="F178" s="333"/>
      <c r="G178" s="338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</row>
    <row r="179" spans="1:109" ht="12.75">
      <c r="A179" s="126"/>
      <c r="B179" s="126"/>
      <c r="D179" s="126"/>
      <c r="E179" s="127"/>
      <c r="F179" s="333"/>
      <c r="G179" s="338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</row>
    <row r="180" spans="1:109" ht="12.75">
      <c r="A180" s="126"/>
      <c r="B180" s="126"/>
      <c r="D180" s="126"/>
      <c r="E180" s="127"/>
      <c r="F180" s="333"/>
      <c r="G180" s="338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</row>
    <row r="181" spans="1:109" ht="12.75">
      <c r="A181" s="126"/>
      <c r="B181" s="126"/>
      <c r="D181" s="126"/>
      <c r="E181" s="127"/>
      <c r="F181" s="333"/>
      <c r="G181" s="338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</row>
    <row r="182" spans="1:109" ht="12.75">
      <c r="A182" s="126"/>
      <c r="B182" s="126"/>
      <c r="D182" s="126"/>
      <c r="E182" s="127"/>
      <c r="F182" s="333"/>
      <c r="G182" s="338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</row>
    <row r="183" spans="1:109" ht="12.75">
      <c r="A183" s="126"/>
      <c r="B183" s="126"/>
      <c r="D183" s="126"/>
      <c r="E183" s="127"/>
      <c r="F183" s="333"/>
      <c r="G183" s="338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</row>
    <row r="184" spans="1:109" ht="12.75">
      <c r="A184" s="126"/>
      <c r="B184" s="126"/>
      <c r="D184" s="126"/>
      <c r="E184" s="127"/>
      <c r="F184" s="333"/>
      <c r="G184" s="338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</row>
    <row r="185" spans="1:109" ht="12.75">
      <c r="A185" s="126"/>
      <c r="B185" s="126"/>
      <c r="D185" s="126"/>
      <c r="E185" s="127"/>
      <c r="F185" s="333"/>
      <c r="G185" s="338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</row>
    <row r="186" spans="1:109" ht="12.75">
      <c r="A186" s="126"/>
      <c r="B186" s="126"/>
      <c r="D186" s="126"/>
      <c r="E186" s="127"/>
      <c r="F186" s="333"/>
      <c r="G186" s="338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</row>
    <row r="187" spans="1:109" ht="12.75">
      <c r="A187" s="126"/>
      <c r="B187" s="126"/>
      <c r="D187" s="126"/>
      <c r="E187" s="127"/>
      <c r="F187" s="333"/>
      <c r="G187" s="338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</row>
    <row r="188" spans="1:109" ht="12.75">
      <c r="A188" s="126"/>
      <c r="B188" s="126"/>
      <c r="D188" s="126"/>
      <c r="E188" s="127"/>
      <c r="F188" s="333"/>
      <c r="G188" s="338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</row>
    <row r="189" spans="1:109" ht="12.75">
      <c r="A189" s="126"/>
      <c r="B189" s="126"/>
      <c r="D189" s="126"/>
      <c r="E189" s="127"/>
      <c r="F189" s="333"/>
      <c r="G189" s="338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</row>
    <row r="190" spans="1:109" ht="12.75">
      <c r="A190" s="126"/>
      <c r="B190" s="126"/>
      <c r="D190" s="126"/>
      <c r="E190" s="127"/>
      <c r="F190" s="333"/>
      <c r="G190" s="338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</row>
    <row r="191" spans="1:109" ht="12.75">
      <c r="A191" s="126"/>
      <c r="B191" s="126"/>
      <c r="D191" s="126"/>
      <c r="E191" s="127"/>
      <c r="F191" s="333"/>
      <c r="G191" s="338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</row>
    <row r="192" spans="1:109" ht="12.75">
      <c r="A192" s="126"/>
      <c r="B192" s="126"/>
      <c r="D192" s="126"/>
      <c r="E192" s="127"/>
      <c r="F192" s="333"/>
      <c r="G192" s="338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</row>
    <row r="193" spans="1:109" ht="12.75">
      <c r="A193" s="126"/>
      <c r="B193" s="126"/>
      <c r="D193" s="126"/>
      <c r="E193" s="127"/>
      <c r="F193" s="333"/>
      <c r="G193" s="338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</row>
    <row r="194" spans="1:109" ht="12.75">
      <c r="A194" s="126"/>
      <c r="B194" s="126"/>
      <c r="D194" s="126"/>
      <c r="E194" s="127"/>
      <c r="F194" s="333"/>
      <c r="G194" s="338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</row>
    <row r="195" spans="1:109" ht="12.75">
      <c r="A195" s="126"/>
      <c r="B195" s="126"/>
      <c r="D195" s="126"/>
      <c r="E195" s="127"/>
      <c r="F195" s="333"/>
      <c r="G195" s="338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</row>
    <row r="196" spans="1:109" ht="12.75">
      <c r="A196" s="126"/>
      <c r="B196" s="126"/>
      <c r="D196" s="126"/>
      <c r="E196" s="127"/>
      <c r="F196" s="333"/>
      <c r="G196" s="338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</row>
    <row r="197" spans="1:109" ht="12.75">
      <c r="A197" s="126"/>
      <c r="B197" s="126"/>
      <c r="D197" s="126"/>
      <c r="E197" s="127"/>
      <c r="F197" s="333"/>
      <c r="G197" s="338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</row>
    <row r="198" spans="1:109" ht="12.75">
      <c r="A198" s="126"/>
      <c r="B198" s="126"/>
      <c r="D198" s="126"/>
      <c r="E198" s="127"/>
      <c r="F198" s="333"/>
      <c r="G198" s="338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</row>
    <row r="199" spans="1:109" ht="12.75">
      <c r="A199" s="126"/>
      <c r="B199" s="126"/>
      <c r="D199" s="126"/>
      <c r="E199" s="127"/>
      <c r="F199" s="333"/>
      <c r="G199" s="338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</row>
    <row r="200" spans="1:109" ht="12.75">
      <c r="A200" s="126"/>
      <c r="B200" s="126"/>
      <c r="D200" s="126"/>
      <c r="E200" s="127"/>
      <c r="F200" s="333"/>
      <c r="G200" s="338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</row>
    <row r="201" spans="1:109" ht="12.75">
      <c r="A201" s="126"/>
      <c r="B201" s="126"/>
      <c r="D201" s="126"/>
      <c r="E201" s="127"/>
      <c r="F201" s="333"/>
      <c r="G201" s="338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</row>
    <row r="202" spans="1:109" ht="12.75">
      <c r="A202" s="126"/>
      <c r="B202" s="126"/>
      <c r="D202" s="126"/>
      <c r="E202" s="127"/>
      <c r="F202" s="333"/>
      <c r="G202" s="338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</row>
    <row r="203" spans="1:109" ht="12.75">
      <c r="A203" s="126"/>
      <c r="B203" s="126"/>
      <c r="D203" s="126"/>
      <c r="E203" s="127"/>
      <c r="F203" s="333"/>
      <c r="G203" s="338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</row>
    <row r="204" spans="1:109" ht="12.75">
      <c r="A204" s="126"/>
      <c r="B204" s="126"/>
      <c r="D204" s="126"/>
      <c r="E204" s="127"/>
      <c r="F204" s="333"/>
      <c r="G204" s="338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</row>
    <row r="205" spans="1:109" ht="12.75">
      <c r="A205" s="126"/>
      <c r="B205" s="126"/>
      <c r="D205" s="126"/>
      <c r="E205" s="127"/>
      <c r="F205" s="333"/>
      <c r="G205" s="338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</row>
    <row r="206" spans="1:109" ht="12.75">
      <c r="A206" s="126"/>
      <c r="B206" s="126"/>
      <c r="D206" s="126"/>
      <c r="E206" s="127"/>
      <c r="F206" s="333"/>
      <c r="G206" s="338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</row>
    <row r="207" spans="1:109" ht="12.75">
      <c r="A207" s="126"/>
      <c r="B207" s="126"/>
      <c r="D207" s="126"/>
      <c r="E207" s="127"/>
      <c r="F207" s="333"/>
      <c r="G207" s="338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</row>
    <row r="208" spans="1:109" ht="12.75">
      <c r="A208" s="126"/>
      <c r="B208" s="126"/>
      <c r="D208" s="126"/>
      <c r="E208" s="127"/>
      <c r="F208" s="333"/>
      <c r="G208" s="338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</row>
    <row r="209" spans="1:109" ht="12.75">
      <c r="A209" s="126"/>
      <c r="B209" s="126"/>
      <c r="D209" s="126"/>
      <c r="E209" s="127"/>
      <c r="F209" s="333"/>
      <c r="G209" s="338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</row>
    <row r="210" spans="1:109" ht="12.75">
      <c r="A210" s="126"/>
      <c r="B210" s="126"/>
      <c r="D210" s="126"/>
      <c r="E210" s="127"/>
      <c r="F210" s="333"/>
      <c r="G210" s="338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</row>
    <row r="211" spans="1:109" ht="12.75">
      <c r="A211" s="126"/>
      <c r="B211" s="126"/>
      <c r="D211" s="126"/>
      <c r="E211" s="127"/>
      <c r="F211" s="333"/>
      <c r="G211" s="338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</row>
    <row r="212" spans="1:109" ht="12.75">
      <c r="A212" s="126"/>
      <c r="B212" s="126"/>
      <c r="D212" s="126"/>
      <c r="E212" s="127"/>
      <c r="F212" s="333"/>
      <c r="G212" s="338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</row>
    <row r="213" spans="1:109" ht="12.75">
      <c r="A213" s="126"/>
      <c r="B213" s="126"/>
      <c r="D213" s="126"/>
      <c r="E213" s="127"/>
      <c r="F213" s="333"/>
      <c r="G213" s="338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</row>
    <row r="214" spans="1:109" ht="12.75">
      <c r="A214" s="126"/>
      <c r="B214" s="126"/>
      <c r="D214" s="126"/>
      <c r="E214" s="127"/>
      <c r="F214" s="333"/>
      <c r="G214" s="338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</row>
    <row r="215" spans="1:109" ht="12.75">
      <c r="A215" s="126"/>
      <c r="B215" s="126"/>
      <c r="D215" s="126"/>
      <c r="E215" s="127"/>
      <c r="F215" s="333"/>
      <c r="G215" s="338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</row>
    <row r="216" spans="1:109" ht="12.75">
      <c r="A216" s="126"/>
      <c r="B216" s="126"/>
      <c r="D216" s="126"/>
      <c r="E216" s="127"/>
      <c r="F216" s="333"/>
      <c r="G216" s="338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</row>
    <row r="217" spans="1:109" ht="12.75">
      <c r="A217" s="126"/>
      <c r="B217" s="126"/>
      <c r="D217" s="126"/>
      <c r="E217" s="127"/>
      <c r="F217" s="333"/>
      <c r="G217" s="338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</row>
    <row r="218" spans="1:109" ht="12.75">
      <c r="A218" s="126"/>
      <c r="B218" s="126"/>
      <c r="D218" s="126"/>
      <c r="E218" s="127"/>
      <c r="F218" s="333"/>
      <c r="G218" s="338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</row>
    <row r="219" spans="1:109" ht="12.75">
      <c r="A219" s="126"/>
      <c r="B219" s="126"/>
      <c r="D219" s="126"/>
      <c r="E219" s="127"/>
      <c r="F219" s="333"/>
      <c r="G219" s="338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</row>
    <row r="220" spans="1:109" ht="12.75">
      <c r="A220" s="126"/>
      <c r="B220" s="126"/>
      <c r="D220" s="126"/>
      <c r="E220" s="127"/>
      <c r="F220" s="333"/>
      <c r="G220" s="338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</row>
    <row r="221" spans="1:109" ht="12.75">
      <c r="A221" s="126"/>
      <c r="B221" s="126"/>
      <c r="D221" s="126"/>
      <c r="E221" s="127"/>
      <c r="F221" s="333"/>
      <c r="G221" s="338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</row>
    <row r="222" spans="1:109" ht="12.75">
      <c r="A222" s="126"/>
      <c r="B222" s="126"/>
      <c r="D222" s="126"/>
      <c r="E222" s="127"/>
      <c r="F222" s="333"/>
      <c r="G222" s="338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</row>
    <row r="223" spans="1:109" ht="12.75">
      <c r="A223" s="126"/>
      <c r="B223" s="126"/>
      <c r="D223" s="126"/>
      <c r="E223" s="127"/>
      <c r="F223" s="333"/>
      <c r="G223" s="338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</row>
    <row r="224" spans="1:109" ht="12.75">
      <c r="A224" s="126"/>
      <c r="B224" s="126"/>
      <c r="D224" s="126"/>
      <c r="E224" s="127"/>
      <c r="F224" s="333"/>
      <c r="G224" s="338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</row>
    <row r="225" spans="1:109" ht="12.75">
      <c r="A225" s="126"/>
      <c r="B225" s="126"/>
      <c r="D225" s="126"/>
      <c r="E225" s="127"/>
      <c r="F225" s="333"/>
      <c r="G225" s="338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</row>
    <row r="226" spans="1:109" ht="12.75">
      <c r="A226" s="126"/>
      <c r="B226" s="126"/>
      <c r="D226" s="126"/>
      <c r="E226" s="127"/>
      <c r="F226" s="333"/>
      <c r="G226" s="338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</row>
    <row r="227" spans="1:109" ht="12.75">
      <c r="A227" s="126"/>
      <c r="B227" s="126"/>
      <c r="D227" s="126"/>
      <c r="E227" s="127"/>
      <c r="F227" s="333"/>
      <c r="G227" s="338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</row>
    <row r="228" spans="1:109" ht="12.75">
      <c r="A228" s="126"/>
      <c r="B228" s="126"/>
      <c r="D228" s="126"/>
      <c r="E228" s="127"/>
      <c r="F228" s="333"/>
      <c r="G228" s="338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</row>
    <row r="229" spans="1:109" ht="12.75">
      <c r="A229" s="126"/>
      <c r="B229" s="126"/>
      <c r="D229" s="126"/>
      <c r="E229" s="127"/>
      <c r="F229" s="333"/>
      <c r="G229" s="338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</row>
    <row r="230" spans="1:109" ht="12.75">
      <c r="A230" s="126"/>
      <c r="B230" s="126"/>
      <c r="D230" s="126"/>
      <c r="E230" s="127"/>
      <c r="F230" s="333"/>
      <c r="G230" s="338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</row>
    <row r="231" spans="1:109" ht="12.75">
      <c r="A231" s="126"/>
      <c r="B231" s="126"/>
      <c r="D231" s="126"/>
      <c r="E231" s="127"/>
      <c r="F231" s="333"/>
      <c r="G231" s="338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</row>
    <row r="232" spans="1:109" ht="12.75">
      <c r="A232" s="126"/>
      <c r="B232" s="126"/>
      <c r="D232" s="126"/>
      <c r="E232" s="127"/>
      <c r="F232" s="333"/>
      <c r="G232" s="338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</row>
    <row r="233" spans="1:109" ht="12.75">
      <c r="A233" s="126"/>
      <c r="B233" s="126"/>
      <c r="D233" s="126"/>
      <c r="E233" s="127"/>
      <c r="F233" s="333"/>
      <c r="G233" s="338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</row>
    <row r="234" spans="1:109" ht="12.75">
      <c r="A234" s="126"/>
      <c r="B234" s="126"/>
      <c r="D234" s="126"/>
      <c r="E234" s="127"/>
      <c r="F234" s="333"/>
      <c r="G234" s="338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</row>
    <row r="235" spans="1:109" ht="12.75">
      <c r="A235" s="126"/>
      <c r="B235" s="126"/>
      <c r="D235" s="126"/>
      <c r="E235" s="127"/>
      <c r="F235" s="333"/>
      <c r="G235" s="338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</row>
    <row r="236" spans="1:109" ht="12.75">
      <c r="A236" s="126"/>
      <c r="B236" s="126"/>
      <c r="D236" s="126"/>
      <c r="E236" s="127"/>
      <c r="F236" s="333"/>
      <c r="G236" s="338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</row>
    <row r="237" spans="1:109" ht="12.75">
      <c r="A237" s="126"/>
      <c r="B237" s="126"/>
      <c r="D237" s="126"/>
      <c r="E237" s="127"/>
      <c r="F237" s="333"/>
      <c r="G237" s="338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</row>
    <row r="238" spans="1:109" ht="12.75">
      <c r="A238" s="126"/>
      <c r="B238" s="126"/>
      <c r="D238" s="126"/>
      <c r="E238" s="127"/>
      <c r="F238" s="333"/>
      <c r="G238" s="338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</row>
    <row r="239" spans="1:109" ht="12.75">
      <c r="A239" s="126"/>
      <c r="B239" s="126"/>
      <c r="D239" s="126"/>
      <c r="E239" s="127"/>
      <c r="F239" s="333"/>
      <c r="G239" s="338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</row>
    <row r="240" spans="1:109" ht="12.75">
      <c r="A240" s="126"/>
      <c r="B240" s="126"/>
      <c r="D240" s="126"/>
      <c r="E240" s="127"/>
      <c r="F240" s="333"/>
      <c r="G240" s="338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</row>
    <row r="241" spans="1:109" ht="12.75">
      <c r="A241" s="126"/>
      <c r="B241" s="126"/>
      <c r="D241" s="126"/>
      <c r="E241" s="127"/>
      <c r="F241" s="333"/>
      <c r="G241" s="338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</row>
    <row r="242" spans="1:109" ht="12.75">
      <c r="A242" s="126"/>
      <c r="B242" s="126"/>
      <c r="D242" s="126"/>
      <c r="E242" s="127"/>
      <c r="F242" s="333"/>
      <c r="G242" s="338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</row>
    <row r="243" spans="1:109" ht="12.75">
      <c r="A243" s="126"/>
      <c r="B243" s="126"/>
      <c r="D243" s="126"/>
      <c r="E243" s="127"/>
      <c r="F243" s="333"/>
      <c r="G243" s="338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</row>
    <row r="244" spans="1:109" ht="12.75">
      <c r="A244" s="126"/>
      <c r="B244" s="126"/>
      <c r="D244" s="126"/>
      <c r="E244" s="127"/>
      <c r="F244" s="333"/>
      <c r="G244" s="338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</row>
    <row r="245" spans="1:109" ht="12.75">
      <c r="A245" s="126"/>
      <c r="B245" s="126"/>
      <c r="D245" s="126"/>
      <c r="E245" s="127"/>
      <c r="F245" s="333"/>
      <c r="G245" s="338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</row>
    <row r="246" spans="1:109" ht="12.75">
      <c r="A246" s="126"/>
      <c r="B246" s="126"/>
      <c r="D246" s="126"/>
      <c r="E246" s="127"/>
      <c r="F246" s="333"/>
      <c r="G246" s="338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</row>
    <row r="247" spans="1:109" ht="12.75">
      <c r="A247" s="126"/>
      <c r="B247" s="126"/>
      <c r="D247" s="126"/>
      <c r="E247" s="127"/>
      <c r="F247" s="333"/>
      <c r="G247" s="338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</row>
    <row r="248" spans="1:109" ht="12.75">
      <c r="A248" s="126"/>
      <c r="B248" s="126"/>
      <c r="D248" s="126"/>
      <c r="E248" s="127"/>
      <c r="F248" s="333"/>
      <c r="G248" s="338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</row>
    <row r="249" spans="1:109" ht="12.75">
      <c r="A249" s="126"/>
      <c r="B249" s="126"/>
      <c r="D249" s="126"/>
      <c r="E249" s="127"/>
      <c r="F249" s="333"/>
      <c r="G249" s="338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</row>
    <row r="250" spans="1:109" ht="12.75">
      <c r="A250" s="126"/>
      <c r="B250" s="126"/>
      <c r="D250" s="126"/>
      <c r="E250" s="127"/>
      <c r="F250" s="333"/>
      <c r="G250" s="338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</row>
    <row r="251" spans="1:109" ht="12.75">
      <c r="A251" s="126"/>
      <c r="B251" s="126"/>
      <c r="D251" s="126"/>
      <c r="E251" s="127"/>
      <c r="F251" s="333"/>
      <c r="G251" s="338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</row>
    <row r="252" spans="1:109" ht="12.75">
      <c r="A252" s="126"/>
      <c r="B252" s="126"/>
      <c r="D252" s="126"/>
      <c r="E252" s="127"/>
      <c r="F252" s="333"/>
      <c r="G252" s="338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</row>
    <row r="253" spans="1:109" ht="12.75">
      <c r="A253" s="126"/>
      <c r="B253" s="126"/>
      <c r="D253" s="126"/>
      <c r="E253" s="127"/>
      <c r="F253" s="333"/>
      <c r="G253" s="338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</row>
    <row r="254" spans="1:109" ht="12.75">
      <c r="A254" s="126"/>
      <c r="B254" s="126"/>
      <c r="D254" s="126"/>
      <c r="E254" s="127"/>
      <c r="F254" s="333"/>
      <c r="G254" s="338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</row>
    <row r="255" spans="1:109" ht="12.75">
      <c r="A255" s="126"/>
      <c r="B255" s="126"/>
      <c r="D255" s="126"/>
      <c r="E255" s="127"/>
      <c r="F255" s="333"/>
      <c r="G255" s="338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</row>
    <row r="256" spans="1:109" ht="12.75">
      <c r="A256" s="126"/>
      <c r="B256" s="126"/>
      <c r="D256" s="126"/>
      <c r="E256" s="127"/>
      <c r="F256" s="333"/>
      <c r="G256" s="338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</row>
    <row r="257" spans="1:109" ht="12.75">
      <c r="A257" s="126"/>
      <c r="B257" s="126"/>
      <c r="D257" s="126"/>
      <c r="E257" s="127"/>
      <c r="F257" s="333"/>
      <c r="G257" s="338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</row>
    <row r="258" spans="1:109" ht="12.75">
      <c r="A258" s="126"/>
      <c r="B258" s="126"/>
      <c r="D258" s="126"/>
      <c r="E258" s="127"/>
      <c r="F258" s="333"/>
      <c r="G258" s="338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</row>
    <row r="259" spans="1:109" ht="12.75">
      <c r="A259" s="126"/>
      <c r="B259" s="126"/>
      <c r="D259" s="126"/>
      <c r="E259" s="127"/>
      <c r="F259" s="333"/>
      <c r="G259" s="338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</row>
    <row r="260" spans="1:109" ht="12.75">
      <c r="A260" s="126"/>
      <c r="B260" s="126"/>
      <c r="D260" s="126"/>
      <c r="E260" s="127"/>
      <c r="F260" s="333"/>
      <c r="G260" s="338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</row>
    <row r="261" spans="1:109" ht="12.75">
      <c r="A261" s="126"/>
      <c r="B261" s="126"/>
      <c r="D261" s="126"/>
      <c r="E261" s="127"/>
      <c r="F261" s="333"/>
      <c r="G261" s="338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</row>
    <row r="262" spans="1:109" ht="12.75">
      <c r="A262" s="126"/>
      <c r="B262" s="126"/>
      <c r="D262" s="126"/>
      <c r="E262" s="127"/>
      <c r="F262" s="333"/>
      <c r="G262" s="338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</row>
    <row r="263" spans="1:109" ht="12.75">
      <c r="A263" s="126"/>
      <c r="B263" s="126"/>
      <c r="D263" s="126"/>
      <c r="E263" s="127"/>
      <c r="F263" s="333"/>
      <c r="G263" s="338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</row>
    <row r="264" spans="1:109" ht="12.75">
      <c r="A264" s="126"/>
      <c r="B264" s="126"/>
      <c r="D264" s="126"/>
      <c r="E264" s="127"/>
      <c r="F264" s="333"/>
      <c r="G264" s="338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</row>
    <row r="265" spans="1:109" ht="12.75">
      <c r="A265" s="126"/>
      <c r="B265" s="126"/>
      <c r="D265" s="126"/>
      <c r="E265" s="127"/>
      <c r="F265" s="333"/>
      <c r="G265" s="338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</row>
    <row r="266" spans="1:109" ht="12.75">
      <c r="A266" s="126"/>
      <c r="B266" s="126"/>
      <c r="D266" s="126"/>
      <c r="E266" s="127"/>
      <c r="F266" s="333"/>
      <c r="G266" s="338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</row>
    <row r="267" spans="1:109" ht="12.75">
      <c r="A267" s="126"/>
      <c r="B267" s="126"/>
      <c r="D267" s="126"/>
      <c r="E267" s="127"/>
      <c r="F267" s="333"/>
      <c r="G267" s="338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</row>
    <row r="268" spans="1:109" ht="12.75">
      <c r="A268" s="126"/>
      <c r="B268" s="126"/>
      <c r="D268" s="126"/>
      <c r="E268" s="127"/>
      <c r="F268" s="333"/>
      <c r="G268" s="338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</row>
    <row r="269" spans="1:109" ht="12.75">
      <c r="A269" s="126"/>
      <c r="B269" s="126"/>
      <c r="D269" s="126"/>
      <c r="E269" s="127"/>
      <c r="F269" s="333"/>
      <c r="G269" s="338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</row>
    <row r="270" spans="1:109" ht="12.75">
      <c r="A270" s="126"/>
      <c r="B270" s="126"/>
      <c r="D270" s="126"/>
      <c r="E270" s="127"/>
      <c r="F270" s="333"/>
      <c r="G270" s="338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</row>
    <row r="271" spans="1:109" ht="12.75">
      <c r="A271" s="126"/>
      <c r="B271" s="126"/>
      <c r="D271" s="126"/>
      <c r="E271" s="127"/>
      <c r="F271" s="333"/>
      <c r="G271" s="338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</row>
    <row r="272" spans="1:109" ht="12.75">
      <c r="A272" s="126"/>
      <c r="B272" s="126"/>
      <c r="D272" s="126"/>
      <c r="E272" s="127"/>
      <c r="F272" s="333"/>
      <c r="G272" s="338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</row>
    <row r="273" spans="1:109" ht="12.75">
      <c r="A273" s="126"/>
      <c r="B273" s="126"/>
      <c r="D273" s="126"/>
      <c r="E273" s="127"/>
      <c r="F273" s="333"/>
      <c r="G273" s="338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</row>
    <row r="274" spans="1:109" ht="12.75">
      <c r="A274" s="126"/>
      <c r="B274" s="126"/>
      <c r="D274" s="126"/>
      <c r="E274" s="127"/>
      <c r="F274" s="333"/>
      <c r="G274" s="338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</row>
    <row r="275" spans="1:109" ht="12.75">
      <c r="A275" s="126"/>
      <c r="B275" s="126"/>
      <c r="D275" s="126"/>
      <c r="E275" s="127"/>
      <c r="F275" s="333"/>
      <c r="G275" s="338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</row>
    <row r="276" spans="1:109" ht="12.75">
      <c r="A276" s="126"/>
      <c r="B276" s="126"/>
      <c r="D276" s="126"/>
      <c r="E276" s="127"/>
      <c r="F276" s="333"/>
      <c r="G276" s="338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</row>
    <row r="277" spans="1:109" ht="12.75">
      <c r="A277" s="126"/>
      <c r="B277" s="126"/>
      <c r="D277" s="126"/>
      <c r="E277" s="127"/>
      <c r="F277" s="333"/>
      <c r="G277" s="338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</row>
    <row r="278" spans="1:109" ht="12.75">
      <c r="A278" s="126"/>
      <c r="B278" s="126"/>
      <c r="D278" s="126"/>
      <c r="E278" s="127"/>
      <c r="F278" s="333"/>
      <c r="G278" s="338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</row>
    <row r="279" spans="1:109" ht="12.75">
      <c r="A279" s="126"/>
      <c r="B279" s="126"/>
      <c r="D279" s="126"/>
      <c r="E279" s="127"/>
      <c r="F279" s="333"/>
      <c r="G279" s="338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</row>
    <row r="280" spans="1:109" ht="12.75">
      <c r="A280" s="126"/>
      <c r="B280" s="126"/>
      <c r="D280" s="126"/>
      <c r="E280" s="127"/>
      <c r="F280" s="333"/>
      <c r="G280" s="338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</row>
    <row r="281" spans="1:109" ht="12.75">
      <c r="A281" s="126"/>
      <c r="B281" s="126"/>
      <c r="D281" s="126"/>
      <c r="E281" s="127"/>
      <c r="F281" s="333"/>
      <c r="G281" s="338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</row>
    <row r="282" spans="1:109" ht="12.75">
      <c r="A282" s="126"/>
      <c r="B282" s="126"/>
      <c r="D282" s="126"/>
      <c r="E282" s="127"/>
      <c r="F282" s="333"/>
      <c r="G282" s="338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</row>
    <row r="283" spans="1:109" ht="12.75">
      <c r="A283" s="126"/>
      <c r="B283" s="126"/>
      <c r="D283" s="126"/>
      <c r="E283" s="127"/>
      <c r="F283" s="333"/>
      <c r="G283" s="338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</row>
    <row r="284" spans="1:109" ht="12.75">
      <c r="A284" s="126"/>
      <c r="B284" s="126"/>
      <c r="D284" s="126"/>
      <c r="E284" s="127"/>
      <c r="F284" s="333"/>
      <c r="G284" s="338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</row>
    <row r="285" spans="1:109" ht="12.75">
      <c r="A285" s="126"/>
      <c r="B285" s="126"/>
      <c r="D285" s="126"/>
      <c r="E285" s="127"/>
      <c r="F285" s="333"/>
      <c r="G285" s="338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</row>
    <row r="286" spans="1:109" ht="12.75">
      <c r="A286" s="126"/>
      <c r="B286" s="126"/>
      <c r="D286" s="126"/>
      <c r="E286" s="127"/>
      <c r="F286" s="333"/>
      <c r="G286" s="338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</row>
    <row r="287" spans="1:109" ht="12.75">
      <c r="A287" s="126"/>
      <c r="B287" s="126"/>
      <c r="D287" s="126"/>
      <c r="E287" s="127"/>
      <c r="F287" s="333"/>
      <c r="G287" s="338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</row>
    <row r="288" spans="1:109" ht="12.75">
      <c r="A288" s="126"/>
      <c r="B288" s="126"/>
      <c r="D288" s="126"/>
      <c r="E288" s="127"/>
      <c r="F288" s="333"/>
      <c r="G288" s="338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</row>
    <row r="289" spans="1:109" ht="12.75">
      <c r="A289" s="126"/>
      <c r="B289" s="126"/>
      <c r="D289" s="126"/>
      <c r="E289" s="127"/>
      <c r="F289" s="333"/>
      <c r="G289" s="338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</row>
    <row r="290" spans="1:109" ht="12.75">
      <c r="A290" s="126"/>
      <c r="B290" s="126"/>
      <c r="D290" s="126"/>
      <c r="E290" s="127"/>
      <c r="F290" s="333"/>
      <c r="G290" s="338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</row>
    <row r="291" spans="1:109" ht="12.75">
      <c r="A291" s="126"/>
      <c r="B291" s="126"/>
      <c r="D291" s="126"/>
      <c r="E291" s="127"/>
      <c r="F291" s="333"/>
      <c r="G291" s="338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</row>
    <row r="292" spans="1:109" ht="12.75">
      <c r="A292" s="126"/>
      <c r="B292" s="126"/>
      <c r="D292" s="126"/>
      <c r="E292" s="127"/>
      <c r="F292" s="333"/>
      <c r="G292" s="338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</row>
    <row r="293" spans="1:109" ht="12.75">
      <c r="A293" s="126"/>
      <c r="B293" s="126"/>
      <c r="D293" s="126"/>
      <c r="E293" s="127"/>
      <c r="F293" s="333"/>
      <c r="G293" s="338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</row>
    <row r="294" spans="1:109" ht="12.75">
      <c r="A294" s="126"/>
      <c r="B294" s="126"/>
      <c r="D294" s="126"/>
      <c r="E294" s="127"/>
      <c r="F294" s="333"/>
      <c r="G294" s="338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</row>
    <row r="295" spans="1:109" ht="12.75">
      <c r="A295" s="126"/>
      <c r="B295" s="126"/>
      <c r="D295" s="126"/>
      <c r="E295" s="127"/>
      <c r="F295" s="333"/>
      <c r="G295" s="338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</row>
    <row r="296" spans="1:109" ht="12.75">
      <c r="A296" s="126"/>
      <c r="B296" s="126"/>
      <c r="D296" s="126"/>
      <c r="E296" s="127"/>
      <c r="F296" s="333"/>
      <c r="G296" s="338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</row>
    <row r="297" spans="1:109" ht="12.75">
      <c r="A297" s="126"/>
      <c r="B297" s="126"/>
      <c r="D297" s="126"/>
      <c r="E297" s="127"/>
      <c r="F297" s="333"/>
      <c r="G297" s="338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</row>
    <row r="298" spans="1:109" ht="12.75">
      <c r="A298" s="126"/>
      <c r="B298" s="126"/>
      <c r="D298" s="126"/>
      <c r="E298" s="127"/>
      <c r="F298" s="333"/>
      <c r="G298" s="338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</row>
    <row r="299" spans="1:109" ht="12.75">
      <c r="A299" s="126"/>
      <c r="B299" s="126"/>
      <c r="D299" s="126"/>
      <c r="E299" s="127"/>
      <c r="F299" s="333"/>
      <c r="G299" s="338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</row>
    <row r="300" spans="1:109" ht="12.75">
      <c r="A300" s="126"/>
      <c r="B300" s="126"/>
      <c r="D300" s="126"/>
      <c r="E300" s="127"/>
      <c r="F300" s="333"/>
      <c r="G300" s="338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</row>
    <row r="301" spans="1:109" ht="12.75">
      <c r="A301" s="126"/>
      <c r="B301" s="126"/>
      <c r="D301" s="126"/>
      <c r="E301" s="127"/>
      <c r="F301" s="333"/>
      <c r="G301" s="338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</row>
    <row r="302" spans="1:109" ht="12.75">
      <c r="A302" s="126"/>
      <c r="B302" s="126"/>
      <c r="D302" s="126"/>
      <c r="E302" s="127"/>
      <c r="F302" s="333"/>
      <c r="G302" s="338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</row>
    <row r="303" spans="1:109" ht="12.75">
      <c r="A303" s="126"/>
      <c r="B303" s="126"/>
      <c r="D303" s="126"/>
      <c r="E303" s="127"/>
      <c r="F303" s="333"/>
      <c r="G303" s="338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</row>
    <row r="304" spans="1:109" ht="12.75">
      <c r="A304" s="126"/>
      <c r="B304" s="126"/>
      <c r="D304" s="126"/>
      <c r="E304" s="127"/>
      <c r="F304" s="333"/>
      <c r="G304" s="338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</row>
    <row r="305" spans="1:109" ht="12.75">
      <c r="A305" s="126"/>
      <c r="B305" s="126"/>
      <c r="D305" s="126"/>
      <c r="E305" s="127"/>
      <c r="F305" s="333"/>
      <c r="G305" s="338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</row>
    <row r="306" spans="1:109" ht="12.75">
      <c r="A306" s="126"/>
      <c r="B306" s="126"/>
      <c r="D306" s="126"/>
      <c r="E306" s="127"/>
      <c r="F306" s="333"/>
      <c r="G306" s="338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</row>
    <row r="307" spans="1:109" ht="12.75">
      <c r="A307" s="126"/>
      <c r="B307" s="126"/>
      <c r="D307" s="126"/>
      <c r="E307" s="127"/>
      <c r="F307" s="333"/>
      <c r="G307" s="338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</row>
    <row r="308" spans="1:109" ht="12.75">
      <c r="A308" s="126"/>
      <c r="B308" s="126"/>
      <c r="D308" s="126"/>
      <c r="E308" s="127"/>
      <c r="F308" s="333"/>
      <c r="G308" s="338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  <c r="CX308" s="109"/>
      <c r="CY308" s="109"/>
      <c r="CZ308" s="109"/>
      <c r="DA308" s="109"/>
      <c r="DB308" s="109"/>
      <c r="DC308" s="109"/>
      <c r="DD308" s="109"/>
      <c r="DE308" s="109"/>
    </row>
    <row r="309" spans="1:109" ht="12.75">
      <c r="A309" s="126"/>
      <c r="B309" s="126"/>
      <c r="D309" s="126"/>
      <c r="E309" s="127"/>
      <c r="F309" s="333"/>
      <c r="G309" s="338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  <c r="CX309" s="109"/>
      <c r="CY309" s="109"/>
      <c r="CZ309" s="109"/>
      <c r="DA309" s="109"/>
      <c r="DB309" s="109"/>
      <c r="DC309" s="109"/>
      <c r="DD309" s="109"/>
      <c r="DE309" s="109"/>
    </row>
    <row r="310" spans="1:109" ht="12.75">
      <c r="A310" s="126"/>
      <c r="B310" s="126"/>
      <c r="D310" s="126"/>
      <c r="E310" s="127"/>
      <c r="F310" s="333"/>
      <c r="G310" s="338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  <c r="CX310" s="109"/>
      <c r="CY310" s="109"/>
      <c r="CZ310" s="109"/>
      <c r="DA310" s="109"/>
      <c r="DB310" s="109"/>
      <c r="DC310" s="109"/>
      <c r="DD310" s="109"/>
      <c r="DE310" s="109"/>
    </row>
    <row r="311" spans="1:109" ht="12.75">
      <c r="A311" s="126"/>
      <c r="B311" s="126"/>
      <c r="D311" s="126"/>
      <c r="E311" s="127"/>
      <c r="F311" s="333"/>
      <c r="G311" s="338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  <c r="CX311" s="109"/>
      <c r="CY311" s="109"/>
      <c r="CZ311" s="109"/>
      <c r="DA311" s="109"/>
      <c r="DB311" s="109"/>
      <c r="DC311" s="109"/>
      <c r="DD311" s="109"/>
      <c r="DE311" s="109"/>
    </row>
    <row r="312" spans="1:109" ht="12.75">
      <c r="A312" s="126"/>
      <c r="B312" s="126"/>
      <c r="D312" s="126"/>
      <c r="E312" s="127"/>
      <c r="F312" s="333"/>
      <c r="G312" s="338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  <c r="CX312" s="109"/>
      <c r="CY312" s="109"/>
      <c r="CZ312" s="109"/>
      <c r="DA312" s="109"/>
      <c r="DB312" s="109"/>
      <c r="DC312" s="109"/>
      <c r="DD312" s="109"/>
      <c r="DE312" s="109"/>
    </row>
    <row r="313" spans="1:109" ht="12.75">
      <c r="A313" s="126"/>
      <c r="B313" s="126"/>
      <c r="D313" s="126"/>
      <c r="E313" s="127"/>
      <c r="F313" s="333"/>
      <c r="G313" s="338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  <c r="CX313" s="109"/>
      <c r="CY313" s="109"/>
      <c r="CZ313" s="109"/>
      <c r="DA313" s="109"/>
      <c r="DB313" s="109"/>
      <c r="DC313" s="109"/>
      <c r="DD313" s="109"/>
      <c r="DE313" s="109"/>
    </row>
    <row r="314" spans="1:109" ht="12.75">
      <c r="A314" s="126"/>
      <c r="B314" s="126"/>
      <c r="D314" s="126"/>
      <c r="E314" s="127"/>
      <c r="F314" s="333"/>
      <c r="G314" s="338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109"/>
    </row>
    <row r="315" spans="1:109" ht="12.75">
      <c r="A315" s="126"/>
      <c r="B315" s="126"/>
      <c r="D315" s="126"/>
      <c r="E315" s="127"/>
      <c r="F315" s="333"/>
      <c r="G315" s="338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  <c r="CX315" s="109"/>
      <c r="CY315" s="109"/>
      <c r="CZ315" s="109"/>
      <c r="DA315" s="109"/>
      <c r="DB315" s="109"/>
      <c r="DC315" s="109"/>
      <c r="DD315" s="109"/>
      <c r="DE315" s="109"/>
    </row>
    <row r="316" spans="1:109" ht="12.75">
      <c r="A316" s="126"/>
      <c r="B316" s="126"/>
      <c r="D316" s="126"/>
      <c r="E316" s="127"/>
      <c r="F316" s="333"/>
      <c r="G316" s="338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</row>
    <row r="317" spans="1:109" ht="12.75">
      <c r="A317" s="126"/>
      <c r="B317" s="126"/>
      <c r="D317" s="126"/>
      <c r="E317" s="127"/>
      <c r="F317" s="333"/>
      <c r="G317" s="338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</row>
    <row r="318" spans="1:109" ht="12.75">
      <c r="A318" s="126"/>
      <c r="B318" s="126"/>
      <c r="D318" s="126"/>
      <c r="E318" s="127"/>
      <c r="F318" s="333"/>
      <c r="G318" s="338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</row>
    <row r="319" spans="1:109" ht="12.75">
      <c r="A319" s="126"/>
      <c r="B319" s="126"/>
      <c r="D319" s="126"/>
      <c r="E319" s="127"/>
      <c r="F319" s="333"/>
      <c r="G319" s="338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</row>
    <row r="320" spans="1:109" ht="12.75">
      <c r="A320" s="126"/>
      <c r="B320" s="126"/>
      <c r="D320" s="126"/>
      <c r="E320" s="127"/>
      <c r="F320" s="333"/>
      <c r="G320" s="338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</row>
    <row r="321" spans="1:109" ht="12.75">
      <c r="A321" s="126"/>
      <c r="B321" s="126"/>
      <c r="D321" s="126"/>
      <c r="E321" s="127"/>
      <c r="F321" s="333"/>
      <c r="G321" s="338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</row>
    <row r="322" spans="1:109" ht="12.75">
      <c r="A322" s="126"/>
      <c r="B322" s="126"/>
      <c r="D322" s="126"/>
      <c r="E322" s="127"/>
      <c r="F322" s="333"/>
      <c r="G322" s="338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</row>
    <row r="323" spans="1:109" ht="12.75">
      <c r="A323" s="126"/>
      <c r="B323" s="126"/>
      <c r="D323" s="126"/>
      <c r="E323" s="127"/>
      <c r="F323" s="333"/>
      <c r="G323" s="338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</row>
    <row r="324" spans="1:109" ht="12.75">
      <c r="A324" s="126"/>
      <c r="B324" s="126"/>
      <c r="D324" s="126"/>
      <c r="E324" s="127"/>
      <c r="F324" s="333"/>
      <c r="G324" s="338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</row>
    <row r="325" spans="1:109" ht="12.75">
      <c r="A325" s="126"/>
      <c r="B325" s="126"/>
      <c r="D325" s="126"/>
      <c r="E325" s="127"/>
      <c r="F325" s="333"/>
      <c r="G325" s="338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</row>
    <row r="326" spans="1:109" ht="12.75">
      <c r="A326" s="126"/>
      <c r="B326" s="126"/>
      <c r="D326" s="126"/>
      <c r="E326" s="127"/>
      <c r="F326" s="333"/>
      <c r="G326" s="338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</row>
    <row r="327" spans="1:109" ht="12.75">
      <c r="A327" s="126"/>
      <c r="B327" s="126"/>
      <c r="D327" s="126"/>
      <c r="E327" s="127"/>
      <c r="F327" s="333"/>
      <c r="G327" s="338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</row>
    <row r="328" spans="1:109" ht="12.75">
      <c r="A328" s="126"/>
      <c r="B328" s="126"/>
      <c r="D328" s="126"/>
      <c r="E328" s="127"/>
      <c r="F328" s="333"/>
      <c r="G328" s="338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</row>
    <row r="329" spans="1:109" ht="12.75">
      <c r="A329" s="126"/>
      <c r="B329" s="126"/>
      <c r="D329" s="126"/>
      <c r="E329" s="127"/>
      <c r="F329" s="333"/>
      <c r="G329" s="338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</row>
    <row r="330" spans="1:109" ht="12.75">
      <c r="A330" s="126"/>
      <c r="B330" s="126"/>
      <c r="D330" s="126"/>
      <c r="E330" s="127"/>
      <c r="F330" s="333"/>
      <c r="G330" s="338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</row>
    <row r="331" spans="1:109" ht="12.75">
      <c r="A331" s="126"/>
      <c r="B331" s="126"/>
      <c r="D331" s="126"/>
      <c r="E331" s="127"/>
      <c r="F331" s="333"/>
      <c r="G331" s="338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</row>
    <row r="332" spans="1:109" ht="12.75">
      <c r="A332" s="126"/>
      <c r="B332" s="126"/>
      <c r="D332" s="126"/>
      <c r="E332" s="127"/>
      <c r="F332" s="333"/>
      <c r="G332" s="338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</row>
    <row r="333" spans="1:109" ht="12.75">
      <c r="A333" s="126"/>
      <c r="B333" s="126"/>
      <c r="D333" s="126"/>
      <c r="E333" s="127"/>
      <c r="F333" s="333"/>
      <c r="G333" s="338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</row>
    <row r="334" spans="1:109" ht="12.75">
      <c r="A334" s="126"/>
      <c r="B334" s="126"/>
      <c r="D334" s="126"/>
      <c r="E334" s="127"/>
      <c r="F334" s="333"/>
      <c r="G334" s="338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</row>
    <row r="335" spans="1:109" ht="12.75">
      <c r="A335" s="126"/>
      <c r="B335" s="126"/>
      <c r="D335" s="126"/>
      <c r="E335" s="127"/>
      <c r="F335" s="333"/>
      <c r="G335" s="338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</row>
    <row r="336" spans="1:109" ht="12.75">
      <c r="A336" s="126"/>
      <c r="B336" s="126"/>
      <c r="D336" s="126"/>
      <c r="E336" s="127"/>
      <c r="F336" s="333"/>
      <c r="G336" s="338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</row>
    <row r="337" spans="1:109" ht="12.75">
      <c r="A337" s="126"/>
      <c r="B337" s="126"/>
      <c r="D337" s="126"/>
      <c r="E337" s="127"/>
      <c r="F337" s="333"/>
      <c r="G337" s="338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</row>
    <row r="338" spans="1:109" ht="12.75">
      <c r="A338" s="126"/>
      <c r="B338" s="126"/>
      <c r="D338" s="126"/>
      <c r="E338" s="127"/>
      <c r="F338" s="333"/>
      <c r="G338" s="338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</row>
    <row r="339" spans="1:109" ht="12.75">
      <c r="A339" s="126"/>
      <c r="B339" s="126"/>
      <c r="D339" s="126"/>
      <c r="E339" s="127"/>
      <c r="F339" s="333"/>
      <c r="G339" s="338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</row>
    <row r="340" spans="1:109" ht="12.75">
      <c r="A340" s="126"/>
      <c r="B340" s="126"/>
      <c r="D340" s="126"/>
      <c r="E340" s="127"/>
      <c r="F340" s="333"/>
      <c r="G340" s="338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</row>
    <row r="341" spans="1:109" ht="12.75">
      <c r="A341" s="126"/>
      <c r="B341" s="126"/>
      <c r="D341" s="126"/>
      <c r="E341" s="127"/>
      <c r="F341" s="333"/>
      <c r="G341" s="338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</row>
    <row r="342" spans="1:109" ht="12.75">
      <c r="A342" s="126"/>
      <c r="B342" s="126"/>
      <c r="D342" s="126"/>
      <c r="E342" s="127"/>
      <c r="F342" s="333"/>
      <c r="G342" s="338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</row>
    <row r="343" spans="1:109" ht="12.75">
      <c r="A343" s="126"/>
      <c r="B343" s="126"/>
      <c r="D343" s="126"/>
      <c r="E343" s="127"/>
      <c r="F343" s="333"/>
      <c r="G343" s="338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</row>
    <row r="344" spans="1:109" ht="12.75">
      <c r="A344" s="126"/>
      <c r="B344" s="126"/>
      <c r="D344" s="126"/>
      <c r="E344" s="127"/>
      <c r="F344" s="333"/>
      <c r="G344" s="338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</row>
    <row r="345" spans="1:109" ht="12.75">
      <c r="A345" s="126"/>
      <c r="B345" s="126"/>
      <c r="D345" s="126"/>
      <c r="E345" s="127"/>
      <c r="F345" s="333"/>
      <c r="G345" s="338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</row>
    <row r="346" spans="1:109" ht="12.75">
      <c r="A346" s="126"/>
      <c r="B346" s="126"/>
      <c r="D346" s="126"/>
      <c r="E346" s="127"/>
      <c r="F346" s="333"/>
      <c r="G346" s="338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</row>
    <row r="347" spans="1:109" ht="12.75">
      <c r="A347" s="126"/>
      <c r="B347" s="126"/>
      <c r="D347" s="126"/>
      <c r="E347" s="127"/>
      <c r="F347" s="333"/>
      <c r="G347" s="338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</row>
    <row r="348" spans="1:109" ht="12.75">
      <c r="A348" s="126"/>
      <c r="B348" s="126"/>
      <c r="D348" s="126"/>
      <c r="E348" s="127"/>
      <c r="F348" s="333"/>
      <c r="G348" s="338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</row>
    <row r="349" spans="1:109" ht="12.75">
      <c r="A349" s="126"/>
      <c r="B349" s="126"/>
      <c r="D349" s="126"/>
      <c r="E349" s="127"/>
      <c r="F349" s="333"/>
      <c r="G349" s="338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</row>
    <row r="350" spans="1:109" ht="12.75">
      <c r="A350" s="126"/>
      <c r="B350" s="126"/>
      <c r="D350" s="126"/>
      <c r="E350" s="127"/>
      <c r="F350" s="333"/>
      <c r="G350" s="338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</row>
    <row r="351" spans="1:109" ht="12.75">
      <c r="A351" s="126"/>
      <c r="B351" s="126"/>
      <c r="D351" s="126"/>
      <c r="E351" s="127"/>
      <c r="F351" s="333"/>
      <c r="G351" s="338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</row>
    <row r="352" spans="1:109" ht="12.75">
      <c r="A352" s="126"/>
      <c r="B352" s="126"/>
      <c r="D352" s="126"/>
      <c r="E352" s="127"/>
      <c r="F352" s="333"/>
      <c r="G352" s="338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</row>
    <row r="353" spans="1:109" ht="12.75">
      <c r="A353" s="126"/>
      <c r="B353" s="126"/>
      <c r="D353" s="126"/>
      <c r="E353" s="127"/>
      <c r="F353" s="333"/>
      <c r="G353" s="338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</row>
    <row r="354" spans="1:109" ht="12.75">
      <c r="A354" s="126"/>
      <c r="B354" s="126"/>
      <c r="D354" s="126"/>
      <c r="E354" s="127"/>
      <c r="F354" s="333"/>
      <c r="G354" s="338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</row>
    <row r="355" spans="1:109" ht="12.75">
      <c r="A355" s="126"/>
      <c r="B355" s="126"/>
      <c r="D355" s="126"/>
      <c r="E355" s="127"/>
      <c r="F355" s="333"/>
      <c r="G355" s="338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</row>
    <row r="356" spans="1:109" ht="12.75">
      <c r="A356" s="126"/>
      <c r="B356" s="126"/>
      <c r="D356" s="126"/>
      <c r="E356" s="127"/>
      <c r="F356" s="333"/>
      <c r="G356" s="338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</row>
    <row r="357" spans="1:109" ht="12.75">
      <c r="A357" s="126"/>
      <c r="B357" s="126"/>
      <c r="D357" s="126"/>
      <c r="E357" s="127"/>
      <c r="F357" s="333"/>
      <c r="G357" s="338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</row>
    <row r="358" spans="1:109" ht="12.75">
      <c r="A358" s="126"/>
      <c r="B358" s="126"/>
      <c r="D358" s="126"/>
      <c r="E358" s="127"/>
      <c r="F358" s="333"/>
      <c r="G358" s="338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</row>
    <row r="359" spans="1:109" ht="12.75">
      <c r="A359" s="126"/>
      <c r="B359" s="126"/>
      <c r="D359" s="126"/>
      <c r="E359" s="127"/>
      <c r="F359" s="333"/>
      <c r="G359" s="338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</row>
    <row r="360" spans="1:109" ht="12.75">
      <c r="A360" s="126"/>
      <c r="B360" s="126"/>
      <c r="D360" s="126"/>
      <c r="E360" s="127"/>
      <c r="F360" s="333"/>
      <c r="G360" s="338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</row>
    <row r="361" spans="1:109" ht="12.75">
      <c r="A361" s="126"/>
      <c r="B361" s="126"/>
      <c r="D361" s="126"/>
      <c r="E361" s="127"/>
      <c r="F361" s="333"/>
      <c r="G361" s="338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</row>
    <row r="362" spans="1:109" ht="12.75">
      <c r="A362" s="126"/>
      <c r="B362" s="126"/>
      <c r="D362" s="126"/>
      <c r="E362" s="127"/>
      <c r="F362" s="333"/>
      <c r="G362" s="338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</row>
    <row r="363" spans="1:109" ht="12.75">
      <c r="A363" s="126"/>
      <c r="B363" s="126"/>
      <c r="D363" s="126"/>
      <c r="E363" s="127"/>
      <c r="F363" s="333"/>
      <c r="G363" s="338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</row>
    <row r="364" spans="1:109" ht="12.75">
      <c r="A364" s="126"/>
      <c r="B364" s="126"/>
      <c r="D364" s="126"/>
      <c r="E364" s="127"/>
      <c r="F364" s="333"/>
      <c r="G364" s="338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</row>
    <row r="365" spans="1:109" ht="12.75">
      <c r="A365" s="126"/>
      <c r="B365" s="126"/>
      <c r="D365" s="126"/>
      <c r="E365" s="127"/>
      <c r="F365" s="333"/>
      <c r="G365" s="338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</row>
    <row r="366" spans="1:109" ht="12.75">
      <c r="A366" s="126"/>
      <c r="B366" s="126"/>
      <c r="D366" s="126"/>
      <c r="E366" s="127"/>
      <c r="F366" s="333"/>
      <c r="G366" s="338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</row>
    <row r="367" spans="1:109" ht="12.75">
      <c r="A367" s="126"/>
      <c r="B367" s="126"/>
      <c r="D367" s="126"/>
      <c r="E367" s="127"/>
      <c r="F367" s="333"/>
      <c r="G367" s="338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</row>
    <row r="368" spans="1:109" ht="12.75">
      <c r="A368" s="126"/>
      <c r="B368" s="126"/>
      <c r="D368" s="126"/>
      <c r="E368" s="127"/>
      <c r="F368" s="333"/>
      <c r="G368" s="338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</row>
    <row r="369" spans="1:109" ht="12.75">
      <c r="A369" s="126"/>
      <c r="B369" s="126"/>
      <c r="D369" s="126"/>
      <c r="E369" s="127"/>
      <c r="F369" s="333"/>
      <c r="G369" s="338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</row>
    <row r="370" spans="1:109" ht="12.75">
      <c r="A370" s="126"/>
      <c r="B370" s="126"/>
      <c r="D370" s="126"/>
      <c r="E370" s="127"/>
      <c r="F370" s="333"/>
      <c r="G370" s="338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</row>
    <row r="371" spans="1:109" ht="12.75">
      <c r="A371" s="126"/>
      <c r="B371" s="126"/>
      <c r="D371" s="126"/>
      <c r="E371" s="127"/>
      <c r="F371" s="333"/>
      <c r="G371" s="338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</row>
    <row r="372" spans="1:109" ht="12.75">
      <c r="A372" s="126"/>
      <c r="B372" s="126"/>
      <c r="D372" s="126"/>
      <c r="E372" s="127"/>
      <c r="F372" s="333"/>
      <c r="G372" s="338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</row>
    <row r="373" spans="1:109" ht="12.75">
      <c r="A373" s="126"/>
      <c r="B373" s="126"/>
      <c r="D373" s="126"/>
      <c r="E373" s="127"/>
      <c r="F373" s="333"/>
      <c r="G373" s="338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</row>
    <row r="374" spans="1:109" ht="12.75">
      <c r="A374" s="126"/>
      <c r="B374" s="126"/>
      <c r="D374" s="126"/>
      <c r="E374" s="127"/>
      <c r="F374" s="333"/>
      <c r="G374" s="338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</row>
    <row r="375" spans="1:109" ht="12.75">
      <c r="A375" s="126"/>
      <c r="B375" s="126"/>
      <c r="D375" s="126"/>
      <c r="E375" s="127"/>
      <c r="F375" s="333"/>
      <c r="G375" s="338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</row>
    <row r="376" spans="1:109" ht="12.75">
      <c r="A376" s="126"/>
      <c r="B376" s="126"/>
      <c r="D376" s="126"/>
      <c r="E376" s="127"/>
      <c r="F376" s="333"/>
      <c r="G376" s="338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</row>
    <row r="377" spans="1:109" ht="12.75">
      <c r="A377" s="126"/>
      <c r="B377" s="126"/>
      <c r="D377" s="126"/>
      <c r="E377" s="127"/>
      <c r="F377" s="333"/>
      <c r="G377" s="338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</row>
    <row r="378" spans="1:109" ht="12.75">
      <c r="A378" s="126"/>
      <c r="B378" s="126"/>
      <c r="D378" s="126"/>
      <c r="E378" s="127"/>
      <c r="F378" s="333"/>
      <c r="G378" s="338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</row>
    <row r="379" spans="1:109" ht="12.75">
      <c r="A379" s="126"/>
      <c r="B379" s="126"/>
      <c r="D379" s="126"/>
      <c r="E379" s="127"/>
      <c r="F379" s="333"/>
      <c r="G379" s="338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</row>
    <row r="380" spans="1:109" ht="12.75">
      <c r="A380" s="126"/>
      <c r="B380" s="126"/>
      <c r="D380" s="126"/>
      <c r="E380" s="127"/>
      <c r="F380" s="333"/>
      <c r="G380" s="338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</row>
    <row r="381" spans="1:109" ht="12.75">
      <c r="A381" s="126"/>
      <c r="B381" s="126"/>
      <c r="D381" s="126"/>
      <c r="E381" s="127"/>
      <c r="F381" s="333"/>
      <c r="G381" s="338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</row>
    <row r="382" spans="1:109" ht="12.75">
      <c r="A382" s="126"/>
      <c r="B382" s="126"/>
      <c r="D382" s="126"/>
      <c r="E382" s="127"/>
      <c r="F382" s="333"/>
      <c r="G382" s="338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</row>
    <row r="383" spans="1:109" ht="12.75">
      <c r="A383" s="126"/>
      <c r="B383" s="126"/>
      <c r="D383" s="126"/>
      <c r="E383" s="127"/>
      <c r="F383" s="333"/>
      <c r="G383" s="338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</row>
    <row r="384" spans="1:109" ht="12.75">
      <c r="A384" s="126"/>
      <c r="B384" s="126"/>
      <c r="D384" s="126"/>
      <c r="E384" s="127"/>
      <c r="F384" s="333"/>
      <c r="G384" s="338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</row>
    <row r="385" spans="1:109" ht="12.75">
      <c r="A385" s="126"/>
      <c r="B385" s="126"/>
      <c r="D385" s="126"/>
      <c r="E385" s="127"/>
      <c r="F385" s="333"/>
      <c r="G385" s="338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</row>
    <row r="386" spans="1:109" ht="12.75">
      <c r="A386" s="126"/>
      <c r="B386" s="126"/>
      <c r="D386" s="126"/>
      <c r="E386" s="127"/>
      <c r="F386" s="333"/>
      <c r="G386" s="338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</row>
    <row r="387" spans="1:109" ht="12.75">
      <c r="A387" s="126"/>
      <c r="B387" s="126"/>
      <c r="D387" s="126"/>
      <c r="E387" s="127"/>
      <c r="F387" s="333"/>
      <c r="G387" s="338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</row>
    <row r="388" spans="1:109" ht="12.75">
      <c r="A388" s="126"/>
      <c r="B388" s="126"/>
      <c r="D388" s="126"/>
      <c r="E388" s="127"/>
      <c r="F388" s="333"/>
      <c r="G388" s="338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</row>
    <row r="389" spans="1:109" ht="12.75">
      <c r="A389" s="126"/>
      <c r="B389" s="126"/>
      <c r="D389" s="126"/>
      <c r="E389" s="127"/>
      <c r="F389" s="333"/>
      <c r="G389" s="338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</row>
    <row r="390" spans="1:109" ht="12.75">
      <c r="A390" s="126"/>
      <c r="B390" s="126"/>
      <c r="D390" s="126"/>
      <c r="E390" s="127"/>
      <c r="F390" s="333"/>
      <c r="G390" s="338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</row>
    <row r="391" spans="1:109" ht="12.75">
      <c r="A391" s="126"/>
      <c r="B391" s="126"/>
      <c r="D391" s="126"/>
      <c r="E391" s="127"/>
      <c r="F391" s="333"/>
      <c r="G391" s="338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</row>
    <row r="392" spans="1:109" ht="12.75">
      <c r="A392" s="126"/>
      <c r="B392" s="126"/>
      <c r="D392" s="126"/>
      <c r="E392" s="127"/>
      <c r="F392" s="333"/>
      <c r="G392" s="338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</row>
    <row r="393" spans="1:109" ht="12.75">
      <c r="A393" s="126"/>
      <c r="B393" s="126"/>
      <c r="D393" s="126"/>
      <c r="E393" s="127"/>
      <c r="F393" s="333"/>
      <c r="G393" s="338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</row>
    <row r="394" spans="1:109" ht="12.75">
      <c r="A394" s="126"/>
      <c r="B394" s="126"/>
      <c r="D394" s="126"/>
      <c r="E394" s="127"/>
      <c r="F394" s="333"/>
      <c r="G394" s="338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</row>
    <row r="395" spans="1:109" ht="12.75">
      <c r="A395" s="126"/>
      <c r="B395" s="126"/>
      <c r="D395" s="126"/>
      <c r="E395" s="127"/>
      <c r="F395" s="333"/>
      <c r="G395" s="338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</row>
    <row r="396" spans="1:109" ht="12.75">
      <c r="A396" s="126"/>
      <c r="B396" s="126"/>
      <c r="D396" s="126"/>
      <c r="E396" s="127"/>
      <c r="F396" s="333"/>
      <c r="G396" s="338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</row>
    <row r="397" spans="1:109" ht="12.75">
      <c r="A397" s="126"/>
      <c r="B397" s="126"/>
      <c r="D397" s="126"/>
      <c r="E397" s="127"/>
      <c r="F397" s="333"/>
      <c r="G397" s="338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</row>
    <row r="398" spans="1:109" ht="12.75">
      <c r="A398" s="126"/>
      <c r="B398" s="126"/>
      <c r="D398" s="126"/>
      <c r="E398" s="127"/>
      <c r="F398" s="333"/>
      <c r="G398" s="338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</row>
    <row r="399" spans="1:109" ht="12.75">
      <c r="A399" s="126"/>
      <c r="B399" s="126"/>
      <c r="D399" s="126"/>
      <c r="E399" s="127"/>
      <c r="F399" s="333"/>
      <c r="G399" s="338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</row>
    <row r="400" spans="1:109" ht="12.75">
      <c r="A400" s="126"/>
      <c r="B400" s="126"/>
      <c r="D400" s="126"/>
      <c r="E400" s="127"/>
      <c r="F400" s="333"/>
      <c r="G400" s="338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</row>
    <row r="401" spans="1:109" ht="12.75">
      <c r="A401" s="126"/>
      <c r="B401" s="126"/>
      <c r="D401" s="126"/>
      <c r="E401" s="127"/>
      <c r="F401" s="333"/>
      <c r="G401" s="338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</row>
    <row r="402" spans="1:109" ht="12.75">
      <c r="A402" s="126"/>
      <c r="B402" s="126"/>
      <c r="D402" s="126"/>
      <c r="E402" s="127"/>
      <c r="F402" s="333"/>
      <c r="G402" s="338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</row>
    <row r="403" spans="1:109" ht="12.75">
      <c r="A403" s="126"/>
      <c r="B403" s="126"/>
      <c r="D403" s="126"/>
      <c r="E403" s="127"/>
      <c r="F403" s="333"/>
      <c r="G403" s="338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</row>
    <row r="404" spans="1:109" ht="12.75">
      <c r="A404" s="126"/>
      <c r="B404" s="126"/>
      <c r="D404" s="126"/>
      <c r="E404" s="127"/>
      <c r="F404" s="333"/>
      <c r="G404" s="338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</row>
    <row r="405" spans="1:109" ht="12.75">
      <c r="A405" s="126"/>
      <c r="B405" s="126"/>
      <c r="D405" s="126"/>
      <c r="E405" s="127"/>
      <c r="F405" s="333"/>
      <c r="G405" s="338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</row>
    <row r="406" spans="1:109" ht="12.75">
      <c r="A406" s="126"/>
      <c r="B406" s="126"/>
      <c r="D406" s="126"/>
      <c r="E406" s="127"/>
      <c r="F406" s="333"/>
      <c r="G406" s="338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</row>
    <row r="407" spans="1:109" ht="12.75">
      <c r="A407" s="126"/>
      <c r="B407" s="126"/>
      <c r="D407" s="126"/>
      <c r="E407" s="127"/>
      <c r="F407" s="333"/>
      <c r="G407" s="338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</row>
    <row r="408" spans="1:109" ht="12.75">
      <c r="A408" s="126"/>
      <c r="B408" s="126"/>
      <c r="D408" s="126"/>
      <c r="E408" s="127"/>
      <c r="F408" s="333"/>
      <c r="G408" s="338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</row>
    <row r="409" spans="1:109" ht="12.75">
      <c r="A409" s="126"/>
      <c r="B409" s="126"/>
      <c r="D409" s="126"/>
      <c r="E409" s="127"/>
      <c r="F409" s="333"/>
      <c r="G409" s="338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</row>
    <row r="410" spans="1:109" ht="12.75">
      <c r="A410" s="126"/>
      <c r="B410" s="126"/>
      <c r="D410" s="126"/>
      <c r="E410" s="127"/>
      <c r="F410" s="333"/>
      <c r="G410" s="338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</row>
    <row r="411" spans="1:109" ht="12.75">
      <c r="A411" s="126"/>
      <c r="B411" s="126"/>
      <c r="D411" s="126"/>
      <c r="E411" s="127"/>
      <c r="F411" s="333"/>
      <c r="G411" s="338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</row>
    <row r="412" spans="1:109" ht="12.75">
      <c r="A412" s="126"/>
      <c r="B412" s="126"/>
      <c r="D412" s="126"/>
      <c r="E412" s="127"/>
      <c r="F412" s="333"/>
      <c r="G412" s="338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</row>
    <row r="413" spans="1:109" ht="12.75">
      <c r="A413" s="126"/>
      <c r="B413" s="126"/>
      <c r="D413" s="126"/>
      <c r="E413" s="127"/>
      <c r="F413" s="333"/>
      <c r="G413" s="338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</row>
    <row r="414" spans="1:109" ht="12.75">
      <c r="A414" s="126"/>
      <c r="B414" s="126"/>
      <c r="D414" s="126"/>
      <c r="E414" s="127"/>
      <c r="F414" s="333"/>
      <c r="G414" s="338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</row>
    <row r="415" spans="1:109" ht="12.75">
      <c r="A415" s="126"/>
      <c r="B415" s="126"/>
      <c r="D415" s="126"/>
      <c r="E415" s="127"/>
      <c r="F415" s="333"/>
      <c r="G415" s="338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</row>
    <row r="416" spans="1:109" ht="12.75">
      <c r="A416" s="126"/>
      <c r="B416" s="126"/>
      <c r="D416" s="126"/>
      <c r="E416" s="127"/>
      <c r="F416" s="333"/>
      <c r="G416" s="338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</row>
    <row r="417" spans="1:109" ht="12.75">
      <c r="A417" s="126"/>
      <c r="B417" s="126"/>
      <c r="D417" s="126"/>
      <c r="E417" s="127"/>
      <c r="F417" s="333"/>
      <c r="G417" s="338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</row>
    <row r="418" spans="1:109" ht="12.75">
      <c r="A418" s="126"/>
      <c r="B418" s="126"/>
      <c r="D418" s="126"/>
      <c r="E418" s="127"/>
      <c r="F418" s="333"/>
      <c r="G418" s="338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</row>
    <row r="419" spans="1:109" ht="12.75">
      <c r="A419" s="126"/>
      <c r="B419" s="126"/>
      <c r="D419" s="126"/>
      <c r="E419" s="127"/>
      <c r="F419" s="333"/>
      <c r="G419" s="338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</row>
    <row r="420" spans="1:109" ht="12.75">
      <c r="A420" s="126"/>
      <c r="B420" s="126"/>
      <c r="D420" s="126"/>
      <c r="E420" s="127"/>
      <c r="F420" s="333"/>
      <c r="G420" s="338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</row>
    <row r="421" spans="1:109" ht="12.75">
      <c r="A421" s="126"/>
      <c r="B421" s="126"/>
      <c r="D421" s="126"/>
      <c r="E421" s="127"/>
      <c r="F421" s="333"/>
      <c r="G421" s="338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</row>
    <row r="422" spans="1:109" ht="12.75">
      <c r="A422" s="126"/>
      <c r="B422" s="126"/>
      <c r="D422" s="126"/>
      <c r="E422" s="127"/>
      <c r="F422" s="333"/>
      <c r="G422" s="338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</row>
    <row r="423" spans="1:109" ht="12.75">
      <c r="A423" s="126"/>
      <c r="B423" s="126"/>
      <c r="D423" s="126"/>
      <c r="E423" s="127"/>
      <c r="F423" s="333"/>
      <c r="G423" s="338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</row>
    <row r="424" spans="1:109" ht="12.75">
      <c r="A424" s="126"/>
      <c r="B424" s="126"/>
      <c r="D424" s="126"/>
      <c r="E424" s="127"/>
      <c r="F424" s="333"/>
      <c r="G424" s="338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</row>
    <row r="425" spans="1:109" ht="12.75">
      <c r="A425" s="126"/>
      <c r="B425" s="126"/>
      <c r="D425" s="126"/>
      <c r="E425" s="127"/>
      <c r="F425" s="333"/>
      <c r="G425" s="338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</row>
    <row r="426" spans="1:109" ht="12.75">
      <c r="A426" s="126"/>
      <c r="B426" s="126"/>
      <c r="D426" s="126"/>
      <c r="E426" s="127"/>
      <c r="F426" s="333"/>
      <c r="G426" s="338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</row>
    <row r="427" spans="1:109" ht="12.75">
      <c r="A427" s="126"/>
      <c r="B427" s="126"/>
      <c r="D427" s="126"/>
      <c r="E427" s="127"/>
      <c r="F427" s="333"/>
      <c r="G427" s="338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</row>
    <row r="428" spans="1:109" ht="12.75">
      <c r="A428" s="126"/>
      <c r="B428" s="126"/>
      <c r="D428" s="126"/>
      <c r="E428" s="127"/>
      <c r="F428" s="333"/>
      <c r="G428" s="338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</row>
    <row r="429" spans="1:109" ht="12.75">
      <c r="A429" s="126"/>
      <c r="B429" s="126"/>
      <c r="D429" s="126"/>
      <c r="E429" s="127"/>
      <c r="F429" s="333"/>
      <c r="G429" s="338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</row>
    <row r="430" spans="1:109" ht="12.75">
      <c r="A430" s="126"/>
      <c r="B430" s="126"/>
      <c r="D430" s="126"/>
      <c r="E430" s="127"/>
      <c r="F430" s="333"/>
      <c r="G430" s="338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</row>
    <row r="431" spans="1:109" ht="12.75">
      <c r="A431" s="126"/>
      <c r="B431" s="126"/>
      <c r="D431" s="126"/>
      <c r="E431" s="127"/>
      <c r="F431" s="333"/>
      <c r="G431" s="338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</row>
    <row r="432" spans="1:109" ht="12.75">
      <c r="A432" s="126"/>
      <c r="B432" s="126"/>
      <c r="D432" s="126"/>
      <c r="E432" s="127"/>
      <c r="F432" s="333"/>
      <c r="G432" s="338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</row>
    <row r="433" spans="1:109" ht="12.75">
      <c r="A433" s="126"/>
      <c r="B433" s="126"/>
      <c r="D433" s="126"/>
      <c r="E433" s="127"/>
      <c r="F433" s="333"/>
      <c r="G433" s="338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</row>
    <row r="434" spans="1:109" ht="12.75">
      <c r="A434" s="126"/>
      <c r="B434" s="126"/>
      <c r="D434" s="126"/>
      <c r="E434" s="127"/>
      <c r="F434" s="333"/>
      <c r="G434" s="338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</row>
    <row r="435" spans="1:109" ht="12.75">
      <c r="A435" s="126"/>
      <c r="B435" s="126"/>
      <c r="D435" s="126"/>
      <c r="E435" s="127"/>
      <c r="F435" s="333"/>
      <c r="G435" s="338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</row>
    <row r="436" spans="1:109" ht="12.75">
      <c r="A436" s="126"/>
      <c r="B436" s="126"/>
      <c r="D436" s="126"/>
      <c r="E436" s="127"/>
      <c r="F436" s="333"/>
      <c r="G436" s="338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</row>
    <row r="437" spans="1:109" ht="12.75">
      <c r="A437" s="126"/>
      <c r="B437" s="126"/>
      <c r="D437" s="126"/>
      <c r="E437" s="127"/>
      <c r="F437" s="333"/>
      <c r="G437" s="338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</row>
    <row r="438" spans="1:109" ht="12.75">
      <c r="A438" s="126"/>
      <c r="B438" s="126"/>
      <c r="D438" s="126"/>
      <c r="E438" s="127"/>
      <c r="F438" s="333"/>
      <c r="G438" s="338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</row>
    <row r="439" spans="1:109" ht="12.75">
      <c r="A439" s="126"/>
      <c r="B439" s="126"/>
      <c r="D439" s="126"/>
      <c r="E439" s="127"/>
      <c r="F439" s="333"/>
      <c r="G439" s="338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</row>
    <row r="440" spans="1:109" ht="12.75">
      <c r="A440" s="126"/>
      <c r="B440" s="126"/>
      <c r="D440" s="126"/>
      <c r="E440" s="127"/>
      <c r="F440" s="333"/>
      <c r="G440" s="338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</row>
    <row r="441" spans="1:109" ht="12.75">
      <c r="A441" s="126"/>
      <c r="B441" s="126"/>
      <c r="D441" s="126"/>
      <c r="E441" s="127"/>
      <c r="F441" s="333"/>
      <c r="G441" s="338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</row>
    <row r="442" spans="1:109" ht="12.75">
      <c r="A442" s="126"/>
      <c r="B442" s="126"/>
      <c r="D442" s="126"/>
      <c r="E442" s="127"/>
      <c r="F442" s="333"/>
      <c r="G442" s="338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</row>
    <row r="443" spans="1:109" ht="12.75">
      <c r="A443" s="126"/>
      <c r="B443" s="126"/>
      <c r="D443" s="126"/>
      <c r="E443" s="127"/>
      <c r="F443" s="333"/>
      <c r="G443" s="338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</row>
    <row r="444" spans="1:109" ht="12.75">
      <c r="A444" s="126"/>
      <c r="B444" s="126"/>
      <c r="D444" s="126"/>
      <c r="E444" s="127"/>
      <c r="F444" s="333"/>
      <c r="G444" s="338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</row>
    <row r="445" spans="1:109" ht="12.75">
      <c r="A445" s="126"/>
      <c r="B445" s="126"/>
      <c r="D445" s="126"/>
      <c r="E445" s="127"/>
      <c r="F445" s="333"/>
      <c r="G445" s="338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</row>
    <row r="446" spans="1:109" ht="12.75">
      <c r="A446" s="126"/>
      <c r="B446" s="126"/>
      <c r="D446" s="126"/>
      <c r="E446" s="127"/>
      <c r="F446" s="333"/>
      <c r="G446" s="338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</row>
    <row r="447" spans="1:109" ht="12.75">
      <c r="A447" s="126"/>
      <c r="B447" s="126"/>
      <c r="D447" s="126"/>
      <c r="E447" s="127"/>
      <c r="F447" s="333"/>
      <c r="G447" s="338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</row>
    <row r="448" spans="1:109" ht="12.75">
      <c r="A448" s="126"/>
      <c r="B448" s="126"/>
      <c r="D448" s="126"/>
      <c r="E448" s="127"/>
      <c r="F448" s="333"/>
      <c r="G448" s="338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</row>
    <row r="449" spans="1:109" ht="12.75">
      <c r="A449" s="126"/>
      <c r="B449" s="126"/>
      <c r="D449" s="126"/>
      <c r="E449" s="127"/>
      <c r="F449" s="333"/>
      <c r="G449" s="338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</row>
    <row r="450" spans="1:109" ht="12.75">
      <c r="A450" s="126"/>
      <c r="B450" s="126"/>
      <c r="D450" s="126"/>
      <c r="E450" s="127"/>
      <c r="F450" s="333"/>
      <c r="G450" s="338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</row>
    <row r="451" spans="1:109" ht="12.75">
      <c r="A451" s="126"/>
      <c r="B451" s="126"/>
      <c r="D451" s="126"/>
      <c r="E451" s="127"/>
      <c r="F451" s="333"/>
      <c r="G451" s="338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</row>
    <row r="452" spans="1:109" ht="12.75">
      <c r="A452" s="126"/>
      <c r="B452" s="126"/>
      <c r="D452" s="126"/>
      <c r="E452" s="127"/>
      <c r="F452" s="333"/>
      <c r="G452" s="338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</row>
    <row r="453" spans="1:109" ht="12.75">
      <c r="A453" s="126"/>
      <c r="B453" s="126"/>
      <c r="D453" s="126"/>
      <c r="E453" s="127"/>
      <c r="F453" s="333"/>
      <c r="G453" s="338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</row>
    <row r="454" spans="1:109" ht="12.75">
      <c r="A454" s="126"/>
      <c r="B454" s="126"/>
      <c r="D454" s="126"/>
      <c r="E454" s="127"/>
      <c r="F454" s="333"/>
      <c r="G454" s="338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</row>
    <row r="455" spans="1:109" ht="12.75">
      <c r="A455" s="126"/>
      <c r="B455" s="126"/>
      <c r="D455" s="126"/>
      <c r="E455" s="127"/>
      <c r="F455" s="333"/>
      <c r="G455" s="338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</row>
    <row r="456" spans="1:109" ht="12.75">
      <c r="A456" s="126"/>
      <c r="B456" s="126"/>
      <c r="D456" s="126"/>
      <c r="E456" s="127"/>
      <c r="F456" s="333"/>
      <c r="G456" s="338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</row>
    <row r="457" spans="1:109" ht="12.75">
      <c r="A457" s="126"/>
      <c r="B457" s="126"/>
      <c r="D457" s="126"/>
      <c r="E457" s="127"/>
      <c r="F457" s="333"/>
      <c r="G457" s="338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</row>
    <row r="458" spans="1:109" ht="12.75">
      <c r="A458" s="126"/>
      <c r="B458" s="126"/>
      <c r="D458" s="126"/>
      <c r="E458" s="127"/>
      <c r="F458" s="333"/>
      <c r="G458" s="338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</row>
    <row r="459" spans="1:109" ht="12.75">
      <c r="A459" s="126"/>
      <c r="B459" s="126"/>
      <c r="D459" s="126"/>
      <c r="E459" s="127"/>
      <c r="F459" s="333"/>
      <c r="G459" s="338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</row>
    <row r="460" spans="1:109" ht="12.75">
      <c r="A460" s="126"/>
      <c r="B460" s="126"/>
      <c r="D460" s="126"/>
      <c r="E460" s="127"/>
      <c r="F460" s="333"/>
      <c r="G460" s="338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</row>
    <row r="461" spans="1:109" ht="12.75">
      <c r="A461" s="126"/>
      <c r="B461" s="126"/>
      <c r="D461" s="126"/>
      <c r="E461" s="127"/>
      <c r="F461" s="333"/>
      <c r="G461" s="338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</row>
    <row r="462" spans="1:109" ht="12.75">
      <c r="A462" s="126"/>
      <c r="B462" s="126"/>
      <c r="D462" s="126"/>
      <c r="E462" s="127"/>
      <c r="F462" s="333"/>
      <c r="G462" s="338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</row>
    <row r="463" spans="1:109" ht="12.75">
      <c r="A463" s="126"/>
      <c r="B463" s="126"/>
      <c r="D463" s="126"/>
      <c r="E463" s="127"/>
      <c r="F463" s="333"/>
      <c r="G463" s="338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</row>
    <row r="464" spans="1:109" ht="12.75">
      <c r="A464" s="126"/>
      <c r="B464" s="126"/>
      <c r="D464" s="126"/>
      <c r="E464" s="127"/>
      <c r="F464" s="333"/>
      <c r="G464" s="338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</row>
    <row r="465" spans="1:109" ht="12.75">
      <c r="A465" s="126"/>
      <c r="B465" s="126"/>
      <c r="D465" s="126"/>
      <c r="E465" s="127"/>
      <c r="F465" s="333"/>
      <c r="G465" s="338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</row>
    <row r="466" spans="1:109" ht="12.75">
      <c r="A466" s="126"/>
      <c r="B466" s="126"/>
      <c r="D466" s="126"/>
      <c r="E466" s="127"/>
      <c r="F466" s="333"/>
      <c r="G466" s="338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</row>
    <row r="467" spans="1:109" ht="12.75">
      <c r="A467" s="126"/>
      <c r="B467" s="126"/>
      <c r="D467" s="126"/>
      <c r="E467" s="127"/>
      <c r="F467" s="333"/>
      <c r="G467" s="338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</row>
    <row r="468" spans="1:109" ht="12.75">
      <c r="A468" s="126"/>
      <c r="B468" s="126"/>
      <c r="D468" s="126"/>
      <c r="E468" s="127"/>
      <c r="F468" s="333"/>
      <c r="G468" s="338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</row>
    <row r="469" spans="1:109" ht="12.75">
      <c r="A469" s="126"/>
      <c r="B469" s="126"/>
      <c r="D469" s="126"/>
      <c r="E469" s="127"/>
      <c r="F469" s="333"/>
      <c r="G469" s="338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</row>
    <row r="470" spans="1:109" ht="12.75">
      <c r="A470" s="126"/>
      <c r="B470" s="126"/>
      <c r="D470" s="126"/>
      <c r="E470" s="127"/>
      <c r="F470" s="333"/>
      <c r="G470" s="338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</row>
    <row r="471" spans="1:109" ht="12.75">
      <c r="A471" s="126"/>
      <c r="B471" s="126"/>
      <c r="D471" s="126"/>
      <c r="E471" s="127"/>
      <c r="F471" s="333"/>
      <c r="G471" s="338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</row>
    <row r="472" spans="1:109" ht="12.75">
      <c r="A472" s="126"/>
      <c r="B472" s="126"/>
      <c r="D472" s="126"/>
      <c r="E472" s="127"/>
      <c r="F472" s="333"/>
      <c r="G472" s="338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</row>
    <row r="473" spans="1:109" ht="12.75">
      <c r="A473" s="126"/>
      <c r="B473" s="126"/>
      <c r="D473" s="126"/>
      <c r="E473" s="127"/>
      <c r="F473" s="333"/>
      <c r="G473" s="338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</row>
    <row r="474" spans="1:109" ht="12.75">
      <c r="A474" s="126"/>
      <c r="B474" s="126"/>
      <c r="D474" s="126"/>
      <c r="E474" s="127"/>
      <c r="F474" s="333"/>
      <c r="G474" s="338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</row>
    <row r="475" spans="1:109" ht="12.75">
      <c r="A475" s="126"/>
      <c r="B475" s="126"/>
      <c r="D475" s="126"/>
      <c r="E475" s="127"/>
      <c r="F475" s="333"/>
      <c r="G475" s="338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</row>
    <row r="476" spans="1:109" ht="12.75">
      <c r="A476" s="126"/>
      <c r="B476" s="126"/>
      <c r="D476" s="126"/>
      <c r="E476" s="127"/>
      <c r="F476" s="333"/>
      <c r="G476" s="338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</row>
    <row r="477" spans="1:109" ht="12.75">
      <c r="A477" s="126"/>
      <c r="B477" s="126"/>
      <c r="D477" s="126"/>
      <c r="E477" s="127"/>
      <c r="F477" s="333"/>
      <c r="G477" s="338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</row>
    <row r="478" spans="1:109" ht="12.75">
      <c r="A478" s="126"/>
      <c r="B478" s="126"/>
      <c r="D478" s="126"/>
      <c r="E478" s="127"/>
      <c r="F478" s="333"/>
      <c r="G478" s="338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</row>
    <row r="479" spans="1:109" ht="12.75">
      <c r="A479" s="126"/>
      <c r="B479" s="126"/>
      <c r="D479" s="126"/>
      <c r="E479" s="127"/>
      <c r="F479" s="333"/>
      <c r="G479" s="338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</row>
    <row r="480" spans="1:109" ht="12.75">
      <c r="A480" s="126"/>
      <c r="B480" s="126"/>
      <c r="D480" s="126"/>
      <c r="E480" s="127"/>
      <c r="F480" s="333"/>
      <c r="G480" s="338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</row>
    <row r="481" spans="1:109" ht="12.75">
      <c r="A481" s="126"/>
      <c r="B481" s="126"/>
      <c r="D481" s="126"/>
      <c r="E481" s="127"/>
      <c r="F481" s="333"/>
      <c r="G481" s="338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</row>
    <row r="482" spans="1:109" ht="12.75">
      <c r="A482" s="126"/>
      <c r="B482" s="126"/>
      <c r="D482" s="126"/>
      <c r="E482" s="127"/>
      <c r="F482" s="333"/>
      <c r="G482" s="338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</row>
    <row r="483" spans="1:109" ht="12.75">
      <c r="A483" s="126"/>
      <c r="B483" s="126"/>
      <c r="D483" s="126"/>
      <c r="E483" s="127"/>
      <c r="F483" s="333"/>
      <c r="G483" s="338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</row>
    <row r="484" spans="1:109" ht="12.75">
      <c r="A484" s="126"/>
      <c r="B484" s="126"/>
      <c r="D484" s="126"/>
      <c r="E484" s="127"/>
      <c r="F484" s="333"/>
      <c r="G484" s="338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</row>
    <row r="485" spans="1:109" ht="12.75">
      <c r="A485" s="126"/>
      <c r="B485" s="126"/>
      <c r="D485" s="126"/>
      <c r="E485" s="127"/>
      <c r="F485" s="333"/>
      <c r="G485" s="338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</row>
    <row r="486" spans="1:109" ht="12.75">
      <c r="A486" s="126"/>
      <c r="B486" s="126"/>
      <c r="D486" s="126"/>
      <c r="E486" s="127"/>
      <c r="F486" s="333"/>
      <c r="G486" s="338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</row>
    <row r="487" spans="1:109" ht="12.75">
      <c r="A487" s="126"/>
      <c r="B487" s="126"/>
      <c r="D487" s="126"/>
      <c r="E487" s="127"/>
      <c r="F487" s="333"/>
      <c r="G487" s="338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</row>
    <row r="488" spans="1:109" ht="12.75">
      <c r="A488" s="126"/>
      <c r="B488" s="126"/>
      <c r="D488" s="126"/>
      <c r="E488" s="127"/>
      <c r="F488" s="333"/>
      <c r="G488" s="338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</row>
    <row r="489" spans="1:109" ht="12.75">
      <c r="A489" s="126"/>
      <c r="B489" s="126"/>
      <c r="D489" s="126"/>
      <c r="E489" s="127"/>
      <c r="F489" s="333"/>
      <c r="G489" s="338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</row>
    <row r="490" spans="1:109" ht="12.75">
      <c r="A490" s="126"/>
      <c r="B490" s="126"/>
      <c r="D490" s="126"/>
      <c r="E490" s="127"/>
      <c r="F490" s="333"/>
      <c r="G490" s="338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</row>
    <row r="491" spans="1:109" ht="12.75">
      <c r="A491" s="126"/>
      <c r="B491" s="126"/>
      <c r="D491" s="126"/>
      <c r="E491" s="127"/>
      <c r="F491" s="333"/>
      <c r="G491" s="338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</row>
    <row r="492" spans="1:109" ht="12.75">
      <c r="A492" s="126"/>
      <c r="B492" s="126"/>
      <c r="D492" s="126"/>
      <c r="E492" s="127"/>
      <c r="F492" s="333"/>
      <c r="G492" s="338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</row>
    <row r="493" spans="1:109" ht="12.75">
      <c r="A493" s="126"/>
      <c r="B493" s="126"/>
      <c r="D493" s="126"/>
      <c r="E493" s="127"/>
      <c r="F493" s="333"/>
      <c r="G493" s="338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</row>
    <row r="494" spans="1:109" ht="12.75">
      <c r="A494" s="126"/>
      <c r="B494" s="126"/>
      <c r="D494" s="126"/>
      <c r="E494" s="127"/>
      <c r="F494" s="333"/>
      <c r="G494" s="338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</row>
    <row r="495" spans="1:109" ht="12.75">
      <c r="A495" s="126"/>
      <c r="B495" s="126"/>
      <c r="D495" s="126"/>
      <c r="E495" s="127"/>
      <c r="F495" s="333"/>
      <c r="G495" s="338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</row>
    <row r="496" spans="1:109" ht="12.75">
      <c r="A496" s="126"/>
      <c r="B496" s="126"/>
      <c r="D496" s="126"/>
      <c r="E496" s="127"/>
      <c r="F496" s="333"/>
      <c r="G496" s="338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</row>
    <row r="497" spans="1:109" ht="12.75">
      <c r="A497" s="126"/>
      <c r="B497" s="126"/>
      <c r="D497" s="126"/>
      <c r="E497" s="127"/>
      <c r="F497" s="333"/>
      <c r="G497" s="338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</row>
    <row r="498" spans="1:109" ht="12.75">
      <c r="A498" s="126"/>
      <c r="B498" s="126"/>
      <c r="D498" s="126"/>
      <c r="E498" s="127"/>
      <c r="F498" s="333"/>
      <c r="G498" s="338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</row>
    <row r="499" spans="1:109" ht="12.75">
      <c r="A499" s="126"/>
      <c r="B499" s="126"/>
      <c r="D499" s="126"/>
      <c r="E499" s="127"/>
      <c r="F499" s="333"/>
      <c r="G499" s="338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</row>
    <row r="500" spans="1:109" ht="12.75">
      <c r="A500" s="126"/>
      <c r="B500" s="126"/>
      <c r="D500" s="126"/>
      <c r="E500" s="127"/>
      <c r="F500" s="333"/>
      <c r="G500" s="338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</row>
    <row r="501" spans="1:109" ht="12.75">
      <c r="A501" s="126"/>
      <c r="B501" s="126"/>
      <c r="D501" s="126"/>
      <c r="E501" s="127"/>
      <c r="F501" s="333"/>
      <c r="G501" s="338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</row>
    <row r="502" spans="1:109" ht="12.75">
      <c r="A502" s="126"/>
      <c r="B502" s="126"/>
      <c r="D502" s="126"/>
      <c r="E502" s="127"/>
      <c r="F502" s="333"/>
      <c r="G502" s="338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</row>
    <row r="503" spans="1:109" ht="12.75">
      <c r="A503" s="126"/>
      <c r="B503" s="126"/>
      <c r="D503" s="126"/>
      <c r="E503" s="127"/>
      <c r="F503" s="333"/>
      <c r="G503" s="338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</row>
    <row r="504" spans="1:109" ht="12.75">
      <c r="A504" s="126"/>
      <c r="B504" s="126"/>
      <c r="D504" s="126"/>
      <c r="E504" s="127"/>
      <c r="F504" s="333"/>
      <c r="G504" s="338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</row>
    <row r="505" spans="1:109" ht="12.75">
      <c r="A505" s="126"/>
      <c r="B505" s="126"/>
      <c r="D505" s="126"/>
      <c r="E505" s="127"/>
      <c r="F505" s="333"/>
      <c r="G505" s="338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</row>
    <row r="506" spans="1:109" ht="12.75">
      <c r="A506" s="126"/>
      <c r="B506" s="126"/>
      <c r="D506" s="126"/>
      <c r="E506" s="127"/>
      <c r="F506" s="333"/>
      <c r="G506" s="338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</row>
    <row r="507" spans="1:109" ht="12.75">
      <c r="A507" s="126"/>
      <c r="B507" s="126"/>
      <c r="D507" s="126"/>
      <c r="E507" s="127"/>
      <c r="F507" s="333"/>
      <c r="G507" s="338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</row>
    <row r="508" spans="1:109" ht="12.75">
      <c r="A508" s="126"/>
      <c r="B508" s="126"/>
      <c r="D508" s="126"/>
      <c r="E508" s="127"/>
      <c r="F508" s="333"/>
      <c r="G508" s="338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</row>
    <row r="509" spans="1:109" ht="12.75">
      <c r="A509" s="126"/>
      <c r="B509" s="126"/>
      <c r="D509" s="126"/>
      <c r="E509" s="127"/>
      <c r="F509" s="333"/>
      <c r="G509" s="338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</row>
    <row r="510" spans="1:109" ht="12.75">
      <c r="A510" s="126"/>
      <c r="B510" s="126"/>
      <c r="D510" s="126"/>
      <c r="E510" s="127"/>
      <c r="F510" s="333"/>
      <c r="G510" s="338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</row>
    <row r="511" spans="1:109" ht="12.75">
      <c r="A511" s="126"/>
      <c r="B511" s="126"/>
      <c r="D511" s="126"/>
      <c r="E511" s="127"/>
      <c r="F511" s="333"/>
      <c r="G511" s="338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</row>
    <row r="512" spans="1:109" ht="12.75">
      <c r="A512" s="126"/>
      <c r="B512" s="126"/>
      <c r="D512" s="126"/>
      <c r="E512" s="127"/>
      <c r="F512" s="333"/>
      <c r="G512" s="338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</row>
    <row r="513" spans="1:109" ht="12.75">
      <c r="A513" s="126"/>
      <c r="B513" s="126"/>
      <c r="D513" s="126"/>
      <c r="E513" s="127"/>
      <c r="F513" s="333"/>
      <c r="G513" s="338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</row>
    <row r="514" spans="1:109" ht="12.75">
      <c r="A514" s="126"/>
      <c r="B514" s="126"/>
      <c r="D514" s="126"/>
      <c r="E514" s="127"/>
      <c r="F514" s="333"/>
      <c r="G514" s="338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</row>
    <row r="515" spans="1:109" ht="12.75">
      <c r="A515" s="126"/>
      <c r="B515" s="126"/>
      <c r="D515" s="126"/>
      <c r="E515" s="127"/>
      <c r="F515" s="333"/>
      <c r="G515" s="338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</row>
    <row r="516" spans="1:109" ht="12.75">
      <c r="A516" s="126"/>
      <c r="B516" s="126"/>
      <c r="D516" s="126"/>
      <c r="E516" s="127"/>
      <c r="F516" s="333"/>
      <c r="G516" s="338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</row>
    <row r="517" spans="1:109" ht="12.75">
      <c r="A517" s="126"/>
      <c r="B517" s="126"/>
      <c r="D517" s="126"/>
      <c r="E517" s="127"/>
      <c r="F517" s="333"/>
      <c r="G517" s="338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</row>
    <row r="518" spans="1:109" ht="12.75">
      <c r="A518" s="126"/>
      <c r="B518" s="126"/>
      <c r="D518" s="126"/>
      <c r="E518" s="127"/>
      <c r="F518" s="333"/>
      <c r="G518" s="338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</row>
    <row r="519" spans="1:109" ht="12.75">
      <c r="A519" s="126"/>
      <c r="B519" s="126"/>
      <c r="D519" s="126"/>
      <c r="E519" s="127"/>
      <c r="F519" s="333"/>
      <c r="G519" s="338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</row>
    <row r="520" spans="1:109" ht="12.75">
      <c r="A520" s="126"/>
      <c r="B520" s="126"/>
      <c r="D520" s="126"/>
      <c r="E520" s="127"/>
      <c r="F520" s="333"/>
      <c r="G520" s="338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</row>
    <row r="521" spans="1:109" ht="12.75">
      <c r="A521" s="126"/>
      <c r="B521" s="126"/>
      <c r="D521" s="126"/>
      <c r="E521" s="127"/>
      <c r="F521" s="333"/>
      <c r="G521" s="338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</row>
    <row r="522" spans="1:109" ht="12.75">
      <c r="A522" s="126"/>
      <c r="B522" s="126"/>
      <c r="D522" s="126"/>
      <c r="E522" s="127"/>
      <c r="F522" s="333"/>
      <c r="G522" s="338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</row>
    <row r="523" spans="1:109" ht="12.75">
      <c r="A523" s="126"/>
      <c r="B523" s="126"/>
      <c r="D523" s="126"/>
      <c r="E523" s="127"/>
      <c r="F523" s="333"/>
      <c r="G523" s="338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</row>
    <row r="524" spans="1:109" ht="12.75">
      <c r="A524" s="126"/>
      <c r="B524" s="126"/>
      <c r="D524" s="126"/>
      <c r="E524" s="127"/>
      <c r="F524" s="333"/>
      <c r="G524" s="338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</row>
    <row r="525" spans="1:109" ht="12.75">
      <c r="A525" s="126"/>
      <c r="B525" s="126"/>
      <c r="D525" s="126"/>
      <c r="E525" s="127"/>
      <c r="F525" s="333"/>
      <c r="G525" s="338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</row>
    <row r="526" spans="1:109" ht="12.75">
      <c r="A526" s="126"/>
      <c r="B526" s="126"/>
      <c r="D526" s="126"/>
      <c r="E526" s="127"/>
      <c r="F526" s="333"/>
      <c r="G526" s="338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</row>
    <row r="527" spans="1:109" ht="12.75">
      <c r="A527" s="126"/>
      <c r="B527" s="126"/>
      <c r="D527" s="126"/>
      <c r="E527" s="127"/>
      <c r="F527" s="333"/>
      <c r="G527" s="338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</row>
    <row r="528" spans="1:109" ht="12.75">
      <c r="A528" s="126"/>
      <c r="B528" s="126"/>
      <c r="D528" s="126"/>
      <c r="E528" s="127"/>
      <c r="F528" s="333"/>
      <c r="G528" s="338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</row>
    <row r="529" spans="1:109" ht="12.75">
      <c r="A529" s="126"/>
      <c r="B529" s="126"/>
      <c r="D529" s="126"/>
      <c r="E529" s="127"/>
      <c r="F529" s="333"/>
      <c r="G529" s="338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</row>
    <row r="530" spans="1:109" ht="12.75">
      <c r="A530" s="126"/>
      <c r="B530" s="126"/>
      <c r="D530" s="126"/>
      <c r="E530" s="127"/>
      <c r="F530" s="333"/>
      <c r="G530" s="338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</row>
    <row r="531" spans="1:109" ht="12.75">
      <c r="A531" s="126"/>
      <c r="B531" s="126"/>
      <c r="D531" s="126"/>
      <c r="E531" s="127"/>
      <c r="F531" s="333"/>
      <c r="G531" s="338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</row>
    <row r="532" spans="1:109" ht="12.75">
      <c r="A532" s="126"/>
      <c r="B532" s="126"/>
      <c r="D532" s="126"/>
      <c r="E532" s="127"/>
      <c r="F532" s="333"/>
      <c r="G532" s="338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</row>
    <row r="533" spans="1:109" ht="12.75">
      <c r="A533" s="126"/>
      <c r="B533" s="126"/>
      <c r="D533" s="126"/>
      <c r="E533" s="127"/>
      <c r="F533" s="333"/>
      <c r="G533" s="338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</row>
    <row r="534" spans="1:109" ht="12.75">
      <c r="A534" s="126"/>
      <c r="B534" s="126"/>
      <c r="D534" s="126"/>
      <c r="E534" s="127"/>
      <c r="F534" s="333"/>
      <c r="G534" s="338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</row>
    <row r="535" spans="1:109" ht="12.75">
      <c r="A535" s="126"/>
      <c r="B535" s="126"/>
      <c r="D535" s="126"/>
      <c r="E535" s="127"/>
      <c r="F535" s="333"/>
      <c r="G535" s="338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</row>
    <row r="536" spans="1:109" ht="12.75">
      <c r="A536" s="126"/>
      <c r="B536" s="126"/>
      <c r="D536" s="126"/>
      <c r="E536" s="127"/>
      <c r="F536" s="333"/>
      <c r="G536" s="338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</row>
    <row r="537" spans="1:109" ht="12.75">
      <c r="A537" s="126"/>
      <c r="B537" s="126"/>
      <c r="D537" s="126"/>
      <c r="E537" s="127"/>
      <c r="F537" s="333"/>
      <c r="G537" s="338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</row>
    <row r="538" spans="1:109" ht="12.75">
      <c r="A538" s="126"/>
      <c r="B538" s="126"/>
      <c r="D538" s="126"/>
      <c r="E538" s="127"/>
      <c r="F538" s="333"/>
      <c r="G538" s="338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</row>
    <row r="539" spans="1:109" ht="12.75">
      <c r="A539" s="126"/>
      <c r="B539" s="126"/>
      <c r="D539" s="126"/>
      <c r="E539" s="127"/>
      <c r="F539" s="333"/>
      <c r="G539" s="338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</row>
    <row r="540" spans="1:109" ht="12.75">
      <c r="A540" s="126"/>
      <c r="B540" s="126"/>
      <c r="D540" s="126"/>
      <c r="E540" s="127"/>
      <c r="F540" s="333"/>
      <c r="G540" s="338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</row>
    <row r="541" spans="1:109" ht="12.75">
      <c r="A541" s="126"/>
      <c r="B541" s="126"/>
      <c r="D541" s="126"/>
      <c r="E541" s="127"/>
      <c r="F541" s="333"/>
      <c r="G541" s="338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</row>
    <row r="542" spans="1:109" ht="12.75">
      <c r="A542" s="126"/>
      <c r="B542" s="126"/>
      <c r="D542" s="126"/>
      <c r="E542" s="127"/>
      <c r="F542" s="333"/>
      <c r="G542" s="338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</row>
    <row r="543" spans="1:109" ht="12.75">
      <c r="A543" s="126"/>
      <c r="B543" s="126"/>
      <c r="D543" s="126"/>
      <c r="E543" s="127"/>
      <c r="F543" s="333"/>
      <c r="G543" s="338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</row>
    <row r="544" spans="1:109" ht="12.75">
      <c r="A544" s="126"/>
      <c r="B544" s="126"/>
      <c r="D544" s="126"/>
      <c r="E544" s="127"/>
      <c r="F544" s="333"/>
      <c r="G544" s="338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</row>
    <row r="545" spans="1:109" ht="12.75">
      <c r="A545" s="126"/>
      <c r="B545" s="126"/>
      <c r="D545" s="126"/>
      <c r="E545" s="127"/>
      <c r="F545" s="333"/>
      <c r="G545" s="338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</row>
    <row r="546" spans="1:109" ht="12.75">
      <c r="A546" s="126"/>
      <c r="B546" s="126"/>
      <c r="D546" s="126"/>
      <c r="E546" s="127"/>
      <c r="F546" s="333"/>
      <c r="G546" s="338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  <c r="CW546" s="109"/>
      <c r="CX546" s="109"/>
      <c r="CY546" s="109"/>
      <c r="CZ546" s="109"/>
      <c r="DA546" s="109"/>
      <c r="DB546" s="109"/>
      <c r="DC546" s="109"/>
      <c r="DD546" s="109"/>
      <c r="DE546" s="109"/>
    </row>
    <row r="547" spans="1:109" ht="12.75">
      <c r="A547" s="126"/>
      <c r="B547" s="126"/>
      <c r="D547" s="126"/>
      <c r="E547" s="127"/>
      <c r="F547" s="333"/>
      <c r="G547" s="338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  <c r="CW547" s="109"/>
      <c r="CX547" s="109"/>
      <c r="CY547" s="109"/>
      <c r="CZ547" s="109"/>
      <c r="DA547" s="109"/>
      <c r="DB547" s="109"/>
      <c r="DC547" s="109"/>
      <c r="DD547" s="109"/>
      <c r="DE547" s="109"/>
    </row>
    <row r="548" spans="1:109" ht="12.75">
      <c r="A548" s="126"/>
      <c r="B548" s="126"/>
      <c r="D548" s="126"/>
      <c r="E548" s="127"/>
      <c r="F548" s="333"/>
      <c r="G548" s="338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</row>
    <row r="549" spans="1:109" ht="12.75">
      <c r="A549" s="126"/>
      <c r="B549" s="126"/>
      <c r="D549" s="126"/>
      <c r="E549" s="127"/>
      <c r="F549" s="333"/>
      <c r="G549" s="338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  <c r="CW549" s="109"/>
      <c r="CX549" s="109"/>
      <c r="CY549" s="109"/>
      <c r="CZ549" s="109"/>
      <c r="DA549" s="109"/>
      <c r="DB549" s="109"/>
      <c r="DC549" s="109"/>
      <c r="DD549" s="109"/>
      <c r="DE549" s="109"/>
    </row>
    <row r="550" spans="1:109" ht="12.75">
      <c r="A550" s="126"/>
      <c r="B550" s="126"/>
      <c r="D550" s="126"/>
      <c r="E550" s="127"/>
      <c r="F550" s="333"/>
      <c r="G550" s="338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  <c r="CW550" s="109"/>
      <c r="CX550" s="109"/>
      <c r="CY550" s="109"/>
      <c r="CZ550" s="109"/>
      <c r="DA550" s="109"/>
      <c r="DB550" s="109"/>
      <c r="DC550" s="109"/>
      <c r="DD550" s="109"/>
      <c r="DE550" s="109"/>
    </row>
    <row r="551" spans="1:109" ht="12.75">
      <c r="A551" s="126"/>
      <c r="B551" s="126"/>
      <c r="D551" s="126"/>
      <c r="E551" s="127"/>
      <c r="F551" s="333"/>
      <c r="G551" s="338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  <c r="CW551" s="109"/>
      <c r="CX551" s="109"/>
      <c r="CY551" s="109"/>
      <c r="CZ551" s="109"/>
      <c r="DA551" s="109"/>
      <c r="DB551" s="109"/>
      <c r="DC551" s="109"/>
      <c r="DD551" s="109"/>
      <c r="DE551" s="109"/>
    </row>
    <row r="552" spans="1:109" ht="12.75">
      <c r="A552" s="126"/>
      <c r="B552" s="126"/>
      <c r="D552" s="126"/>
      <c r="E552" s="127"/>
      <c r="F552" s="333"/>
      <c r="G552" s="338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09"/>
      <c r="CY552" s="109"/>
      <c r="CZ552" s="109"/>
      <c r="DA552" s="109"/>
      <c r="DB552" s="109"/>
      <c r="DC552" s="109"/>
      <c r="DD552" s="109"/>
      <c r="DE552" s="109"/>
    </row>
    <row r="553" spans="1:109" ht="12.75">
      <c r="A553" s="126"/>
      <c r="B553" s="126"/>
      <c r="D553" s="126"/>
      <c r="E553" s="127"/>
      <c r="F553" s="333"/>
      <c r="G553" s="338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  <c r="CW553" s="109"/>
      <c r="CX553" s="109"/>
      <c r="CY553" s="109"/>
      <c r="CZ553" s="109"/>
      <c r="DA553" s="109"/>
      <c r="DB553" s="109"/>
      <c r="DC553" s="109"/>
      <c r="DD553" s="109"/>
      <c r="DE553" s="109"/>
    </row>
    <row r="554" spans="1:109" ht="12.75">
      <c r="A554" s="126"/>
      <c r="B554" s="126"/>
      <c r="D554" s="126"/>
      <c r="E554" s="127"/>
      <c r="F554" s="333"/>
      <c r="G554" s="338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</row>
    <row r="555" spans="1:109" ht="12.75">
      <c r="A555" s="126"/>
      <c r="B555" s="126"/>
      <c r="D555" s="126"/>
      <c r="E555" s="127"/>
      <c r="F555" s="333"/>
      <c r="G555" s="338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</row>
    <row r="556" spans="1:109" ht="12.75">
      <c r="A556" s="126"/>
      <c r="B556" s="126"/>
      <c r="D556" s="126"/>
      <c r="E556" s="127"/>
      <c r="F556" s="333"/>
      <c r="G556" s="338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</row>
    <row r="557" spans="1:109" ht="12.75">
      <c r="A557" s="126"/>
      <c r="B557" s="126"/>
      <c r="D557" s="126"/>
      <c r="E557" s="127"/>
      <c r="F557" s="333"/>
      <c r="G557" s="338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</row>
    <row r="558" spans="1:109" ht="12.75">
      <c r="A558" s="126"/>
      <c r="B558" s="126"/>
      <c r="D558" s="126"/>
      <c r="E558" s="127"/>
      <c r="F558" s="333"/>
      <c r="G558" s="338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</row>
    <row r="559" spans="1:109" ht="12.75">
      <c r="A559" s="126"/>
      <c r="B559" s="126"/>
      <c r="D559" s="126"/>
      <c r="E559" s="127"/>
      <c r="F559" s="333"/>
      <c r="G559" s="338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</row>
    <row r="560" spans="1:109" ht="12.75">
      <c r="A560" s="126"/>
      <c r="B560" s="126"/>
      <c r="D560" s="126"/>
      <c r="E560" s="127"/>
      <c r="F560" s="333"/>
      <c r="G560" s="338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</row>
    <row r="561" spans="1:109" ht="12.75">
      <c r="A561" s="126"/>
      <c r="B561" s="126"/>
      <c r="D561" s="126"/>
      <c r="E561" s="127"/>
      <c r="F561" s="333"/>
      <c r="G561" s="338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</row>
    <row r="562" spans="1:109" ht="12.75">
      <c r="A562" s="126"/>
      <c r="B562" s="126"/>
      <c r="D562" s="126"/>
      <c r="E562" s="127"/>
      <c r="F562" s="333"/>
      <c r="G562" s="338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</row>
    <row r="563" spans="1:109" ht="12.75">
      <c r="A563" s="126"/>
      <c r="B563" s="126"/>
      <c r="D563" s="126"/>
      <c r="E563" s="127"/>
      <c r="F563" s="333"/>
      <c r="G563" s="338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</row>
    <row r="564" spans="1:109" ht="12.75">
      <c r="A564" s="126"/>
      <c r="B564" s="126"/>
      <c r="D564" s="126"/>
      <c r="E564" s="127"/>
      <c r="F564" s="333"/>
      <c r="G564" s="338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</row>
    <row r="565" spans="1:109" ht="12.75">
      <c r="A565" s="126"/>
      <c r="B565" s="126"/>
      <c r="D565" s="126"/>
      <c r="E565" s="127"/>
      <c r="F565" s="333"/>
      <c r="G565" s="338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</row>
    <row r="566" spans="1:109" ht="12.75">
      <c r="A566" s="126"/>
      <c r="B566" s="126"/>
      <c r="D566" s="126"/>
      <c r="E566" s="127"/>
      <c r="F566" s="333"/>
      <c r="G566" s="338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</row>
    <row r="567" spans="1:109" ht="12.75">
      <c r="A567" s="126"/>
      <c r="B567" s="126"/>
      <c r="D567" s="126"/>
      <c r="E567" s="127"/>
      <c r="F567" s="333"/>
      <c r="G567" s="338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</row>
    <row r="568" spans="1:109" ht="12.75">
      <c r="A568" s="126"/>
      <c r="B568" s="126"/>
      <c r="D568" s="126"/>
      <c r="E568" s="127"/>
      <c r="F568" s="333"/>
      <c r="G568" s="338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</row>
    <row r="569" spans="1:109" ht="12.75">
      <c r="A569" s="126"/>
      <c r="B569" s="126"/>
      <c r="D569" s="126"/>
      <c r="E569" s="127"/>
      <c r="F569" s="333"/>
      <c r="G569" s="338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</row>
    <row r="570" spans="1:109" ht="12.75">
      <c r="A570" s="126"/>
      <c r="B570" s="126"/>
      <c r="D570" s="126"/>
      <c r="E570" s="127"/>
      <c r="F570" s="333"/>
      <c r="G570" s="338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</row>
    <row r="571" spans="1:109" ht="12.75">
      <c r="A571" s="126"/>
      <c r="B571" s="126"/>
      <c r="D571" s="126"/>
      <c r="E571" s="127"/>
      <c r="F571" s="333"/>
      <c r="G571" s="338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</row>
    <row r="572" spans="1:109" ht="12.75">
      <c r="A572" s="126"/>
      <c r="B572" s="126"/>
      <c r="D572" s="126"/>
      <c r="E572" s="127"/>
      <c r="F572" s="333"/>
      <c r="G572" s="338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</row>
    <row r="573" spans="1:109" ht="12.75">
      <c r="A573" s="126"/>
      <c r="B573" s="126"/>
      <c r="D573" s="126"/>
      <c r="E573" s="127"/>
      <c r="F573" s="333"/>
      <c r="G573" s="338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</row>
    <row r="574" spans="1:109" ht="12.75">
      <c r="A574" s="126"/>
      <c r="B574" s="126"/>
      <c r="D574" s="126"/>
      <c r="E574" s="127"/>
      <c r="F574" s="333"/>
      <c r="G574" s="338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</row>
    <row r="575" spans="1:109" ht="12.75">
      <c r="A575" s="126"/>
      <c r="B575" s="126"/>
      <c r="D575" s="126"/>
      <c r="E575" s="127"/>
      <c r="F575" s="333"/>
      <c r="G575" s="338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</row>
    <row r="576" spans="1:109" ht="12.75">
      <c r="A576" s="126"/>
      <c r="B576" s="126"/>
      <c r="D576" s="126"/>
      <c r="E576" s="127"/>
      <c r="F576" s="333"/>
      <c r="G576" s="338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</row>
    <row r="577" spans="1:109" ht="12.75">
      <c r="A577" s="126"/>
      <c r="B577" s="126"/>
      <c r="D577" s="126"/>
      <c r="E577" s="127"/>
      <c r="F577" s="333"/>
      <c r="G577" s="338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</row>
    <row r="578" spans="1:109" ht="12.75">
      <c r="A578" s="126"/>
      <c r="B578" s="126"/>
      <c r="D578" s="126"/>
      <c r="E578" s="127"/>
      <c r="F578" s="333"/>
      <c r="G578" s="338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</row>
    <row r="579" spans="1:109" ht="12.75">
      <c r="A579" s="126"/>
      <c r="B579" s="126"/>
      <c r="D579" s="126"/>
      <c r="E579" s="127"/>
      <c r="F579" s="333"/>
      <c r="G579" s="338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</row>
    <row r="580" spans="1:109" ht="12.75">
      <c r="A580" s="126"/>
      <c r="B580" s="126"/>
      <c r="D580" s="126"/>
      <c r="E580" s="127"/>
      <c r="F580" s="333"/>
      <c r="G580" s="338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</row>
    <row r="581" spans="1:109" ht="12.75">
      <c r="A581" s="126"/>
      <c r="B581" s="126"/>
      <c r="D581" s="126"/>
      <c r="E581" s="127"/>
      <c r="F581" s="333"/>
      <c r="G581" s="338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</row>
    <row r="582" spans="1:109" ht="12.75">
      <c r="A582" s="126"/>
      <c r="B582" s="126"/>
      <c r="D582" s="126"/>
      <c r="E582" s="127"/>
      <c r="F582" s="333"/>
      <c r="G582" s="338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</row>
    <row r="583" spans="1:109" ht="12.75">
      <c r="A583" s="126"/>
      <c r="B583" s="126"/>
      <c r="D583" s="126"/>
      <c r="E583" s="127"/>
      <c r="F583" s="333"/>
      <c r="G583" s="338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</row>
    <row r="584" spans="1:109" ht="12.75">
      <c r="A584" s="126"/>
      <c r="B584" s="126"/>
      <c r="D584" s="126"/>
      <c r="E584" s="127"/>
      <c r="F584" s="333"/>
      <c r="G584" s="338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</row>
    <row r="585" spans="1:109" ht="12.75">
      <c r="A585" s="126"/>
      <c r="B585" s="126"/>
      <c r="D585" s="126"/>
      <c r="E585" s="127"/>
      <c r="F585" s="333"/>
      <c r="G585" s="338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</row>
    <row r="586" spans="1:109" ht="12.75">
      <c r="A586" s="126"/>
      <c r="B586" s="126"/>
      <c r="D586" s="126"/>
      <c r="E586" s="127"/>
      <c r="F586" s="333"/>
      <c r="G586" s="338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</row>
    <row r="587" spans="1:109" ht="12.75">
      <c r="A587" s="126"/>
      <c r="B587" s="126"/>
      <c r="D587" s="126"/>
      <c r="E587" s="127"/>
      <c r="F587" s="333"/>
      <c r="G587" s="338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</row>
    <row r="588" spans="1:109" ht="12.75">
      <c r="A588" s="126"/>
      <c r="B588" s="126"/>
      <c r="D588" s="126"/>
      <c r="E588" s="127"/>
      <c r="F588" s="333"/>
      <c r="G588" s="338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</row>
    <row r="589" spans="1:109" ht="12.75">
      <c r="A589" s="126"/>
      <c r="B589" s="126"/>
      <c r="D589" s="126"/>
      <c r="E589" s="127"/>
      <c r="F589" s="333"/>
      <c r="G589" s="338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</row>
    <row r="590" spans="1:109" ht="12.75">
      <c r="A590" s="126"/>
      <c r="B590" s="126"/>
      <c r="D590" s="126"/>
      <c r="E590" s="127"/>
      <c r="F590" s="333"/>
      <c r="G590" s="338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</row>
    <row r="591" spans="1:109" ht="12.75">
      <c r="A591" s="126"/>
      <c r="B591" s="126"/>
      <c r="D591" s="126"/>
      <c r="E591" s="127"/>
      <c r="F591" s="333"/>
      <c r="G591" s="338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</row>
    <row r="592" spans="1:109" ht="12.75">
      <c r="A592" s="126"/>
      <c r="B592" s="126"/>
      <c r="D592" s="126"/>
      <c r="E592" s="127"/>
      <c r="F592" s="333"/>
      <c r="G592" s="338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  <c r="CW592" s="109"/>
      <c r="CX592" s="109"/>
      <c r="CY592" s="109"/>
      <c r="CZ592" s="109"/>
      <c r="DA592" s="109"/>
      <c r="DB592" s="109"/>
      <c r="DC592" s="109"/>
      <c r="DD592" s="109"/>
      <c r="DE592" s="109"/>
    </row>
    <row r="593" spans="1:109" ht="12.75">
      <c r="A593" s="126"/>
      <c r="B593" s="126"/>
      <c r="D593" s="126"/>
      <c r="E593" s="127"/>
      <c r="F593" s="333"/>
      <c r="G593" s="338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  <c r="CW593" s="109"/>
      <c r="CX593" s="109"/>
      <c r="CY593" s="109"/>
      <c r="CZ593" s="109"/>
      <c r="DA593" s="109"/>
      <c r="DB593" s="109"/>
      <c r="DC593" s="109"/>
      <c r="DD593" s="109"/>
      <c r="DE593" s="109"/>
    </row>
    <row r="594" spans="1:109" ht="12.75">
      <c r="A594" s="126"/>
      <c r="B594" s="126"/>
      <c r="D594" s="126"/>
      <c r="E594" s="127"/>
      <c r="F594" s="333"/>
      <c r="G594" s="338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</row>
    <row r="595" spans="1:109" ht="12.75">
      <c r="A595" s="126"/>
      <c r="B595" s="126"/>
      <c r="D595" s="126"/>
      <c r="E595" s="127"/>
      <c r="F595" s="333"/>
      <c r="G595" s="338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</row>
    <row r="596" spans="1:109" ht="12.75">
      <c r="A596" s="126"/>
      <c r="B596" s="126"/>
      <c r="D596" s="126"/>
      <c r="E596" s="127"/>
      <c r="F596" s="333"/>
      <c r="G596" s="338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</row>
    <row r="597" spans="1:109" ht="12.75">
      <c r="A597" s="126"/>
      <c r="B597" s="126"/>
      <c r="D597" s="126"/>
      <c r="E597" s="127"/>
      <c r="F597" s="333"/>
      <c r="G597" s="338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</row>
    <row r="598" spans="1:109" ht="12.75">
      <c r="A598" s="126"/>
      <c r="B598" s="126"/>
      <c r="D598" s="126"/>
      <c r="E598" s="127"/>
      <c r="F598" s="333"/>
      <c r="G598" s="338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</row>
    <row r="599" spans="1:109" ht="12.75">
      <c r="A599" s="126"/>
      <c r="B599" s="126"/>
      <c r="D599" s="126"/>
      <c r="E599" s="127"/>
      <c r="F599" s="333"/>
      <c r="G599" s="338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</row>
    <row r="600" spans="1:109" ht="12.75">
      <c r="A600" s="126"/>
      <c r="B600" s="126"/>
      <c r="D600" s="126"/>
      <c r="E600" s="127"/>
      <c r="F600" s="333"/>
      <c r="G600" s="338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</row>
    <row r="601" spans="1:109" ht="12.75">
      <c r="A601" s="126"/>
      <c r="B601" s="126"/>
      <c r="D601" s="126"/>
      <c r="E601" s="127"/>
      <c r="F601" s="333"/>
      <c r="G601" s="338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</row>
    <row r="602" spans="1:109" ht="12.75">
      <c r="A602" s="126"/>
      <c r="B602" s="126"/>
      <c r="D602" s="126"/>
      <c r="E602" s="127"/>
      <c r="F602" s="333"/>
      <c r="G602" s="338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</row>
    <row r="603" spans="1:109" ht="12.75">
      <c r="A603" s="126"/>
      <c r="B603" s="126"/>
      <c r="D603" s="126"/>
      <c r="E603" s="127"/>
      <c r="F603" s="333"/>
      <c r="G603" s="338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</row>
    <row r="604" spans="1:109" ht="12.75">
      <c r="A604" s="126"/>
      <c r="B604" s="126"/>
      <c r="D604" s="126"/>
      <c r="E604" s="127"/>
      <c r="F604" s="333"/>
      <c r="G604" s="338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</row>
    <row r="605" spans="1:109" ht="12.75">
      <c r="A605" s="126"/>
      <c r="B605" s="126"/>
      <c r="D605" s="126"/>
      <c r="E605" s="127"/>
      <c r="F605" s="333"/>
      <c r="G605" s="338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</row>
    <row r="606" spans="1:109" ht="12.75">
      <c r="A606" s="126"/>
      <c r="B606" s="126"/>
      <c r="D606" s="126"/>
      <c r="E606" s="127"/>
      <c r="F606" s="333"/>
      <c r="G606" s="338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</row>
    <row r="607" spans="1:109" ht="12.75">
      <c r="A607" s="126"/>
      <c r="B607" s="126"/>
      <c r="D607" s="126"/>
      <c r="E607" s="127"/>
      <c r="F607" s="333"/>
      <c r="G607" s="338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</row>
    <row r="608" spans="1:109" ht="12.75">
      <c r="A608" s="126"/>
      <c r="B608" s="126"/>
      <c r="D608" s="126"/>
      <c r="E608" s="127"/>
      <c r="F608" s="333"/>
      <c r="G608" s="338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</row>
    <row r="609" spans="1:109" ht="12.75">
      <c r="A609" s="126"/>
      <c r="B609" s="126"/>
      <c r="D609" s="126"/>
      <c r="E609" s="127"/>
      <c r="F609" s="333"/>
      <c r="G609" s="338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</row>
    <row r="610" spans="1:109" ht="12.75">
      <c r="A610" s="126"/>
      <c r="B610" s="126"/>
      <c r="D610" s="126"/>
      <c r="E610" s="127"/>
      <c r="F610" s="333"/>
      <c r="G610" s="338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</row>
    <row r="611" spans="1:109" ht="12.75">
      <c r="A611" s="126"/>
      <c r="B611" s="126"/>
      <c r="D611" s="126"/>
      <c r="E611" s="127"/>
      <c r="F611" s="333"/>
      <c r="G611" s="338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</row>
    <row r="612" spans="1:109" ht="12.75">
      <c r="A612" s="126"/>
      <c r="B612" s="126"/>
      <c r="D612" s="126"/>
      <c r="E612" s="127"/>
      <c r="F612" s="333"/>
      <c r="G612" s="338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</row>
    <row r="613" spans="1:109" ht="12.75">
      <c r="A613" s="126"/>
      <c r="B613" s="126"/>
      <c r="D613" s="126"/>
      <c r="E613" s="127"/>
      <c r="F613" s="333"/>
      <c r="G613" s="338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</row>
    <row r="614" spans="1:109" ht="12.75">
      <c r="A614" s="126"/>
      <c r="B614" s="126"/>
      <c r="D614" s="126"/>
      <c r="E614" s="127"/>
      <c r="F614" s="333"/>
      <c r="G614" s="338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</row>
    <row r="615" spans="1:109" ht="12.75">
      <c r="A615" s="126"/>
      <c r="B615" s="126"/>
      <c r="D615" s="126"/>
      <c r="E615" s="127"/>
      <c r="F615" s="333"/>
      <c r="G615" s="338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</row>
    <row r="616" spans="1:109" ht="12.75">
      <c r="A616" s="126"/>
      <c r="B616" s="126"/>
      <c r="D616" s="126"/>
      <c r="E616" s="127"/>
      <c r="F616" s="333"/>
      <c r="G616" s="338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</row>
    <row r="617" spans="1:109" ht="12.75">
      <c r="A617" s="126"/>
      <c r="B617" s="126"/>
      <c r="D617" s="126"/>
      <c r="E617" s="127"/>
      <c r="F617" s="333"/>
      <c r="G617" s="338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</row>
    <row r="618" spans="1:109" ht="12.75">
      <c r="A618" s="126"/>
      <c r="B618" s="126"/>
      <c r="D618" s="126"/>
      <c r="E618" s="127"/>
      <c r="F618" s="333"/>
      <c r="G618" s="338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</row>
    <row r="619" spans="1:109" ht="12.75">
      <c r="A619" s="126"/>
      <c r="B619" s="126"/>
      <c r="D619" s="126"/>
      <c r="E619" s="127"/>
      <c r="F619" s="333"/>
      <c r="G619" s="338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</row>
    <row r="620" spans="1:109" ht="12.75">
      <c r="A620" s="126"/>
      <c r="B620" s="126"/>
      <c r="D620" s="126"/>
      <c r="E620" s="127"/>
      <c r="F620" s="333"/>
      <c r="G620" s="338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</row>
    <row r="621" spans="1:109" ht="12.75">
      <c r="A621" s="126"/>
      <c r="B621" s="126"/>
      <c r="D621" s="126"/>
      <c r="E621" s="127"/>
      <c r="F621" s="333"/>
      <c r="G621" s="338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</row>
    <row r="622" spans="1:109" ht="12.75">
      <c r="A622" s="126"/>
      <c r="B622" s="126"/>
      <c r="D622" s="126"/>
      <c r="E622" s="127"/>
      <c r="F622" s="333"/>
      <c r="G622" s="338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</row>
    <row r="623" spans="1:109" ht="12.75">
      <c r="A623" s="126"/>
      <c r="B623" s="126"/>
      <c r="D623" s="126"/>
      <c r="E623" s="127"/>
      <c r="F623" s="333"/>
      <c r="G623" s="338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</row>
    <row r="624" spans="1:109" ht="12.75">
      <c r="A624" s="126"/>
      <c r="B624" s="126"/>
      <c r="D624" s="126"/>
      <c r="E624" s="127"/>
      <c r="F624" s="333"/>
      <c r="G624" s="338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</row>
    <row r="625" spans="1:109" ht="12.75">
      <c r="A625" s="126"/>
      <c r="B625" s="126"/>
      <c r="D625" s="126"/>
      <c r="E625" s="127"/>
      <c r="F625" s="333"/>
      <c r="G625" s="338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</row>
    <row r="626" spans="1:109" ht="12.75">
      <c r="A626" s="126"/>
      <c r="B626" s="126"/>
      <c r="D626" s="126"/>
      <c r="E626" s="127"/>
      <c r="F626" s="333"/>
      <c r="G626" s="338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</row>
    <row r="627" spans="1:109" ht="12.75">
      <c r="A627" s="126"/>
      <c r="B627" s="126"/>
      <c r="D627" s="126"/>
      <c r="E627" s="127"/>
      <c r="F627" s="333"/>
      <c r="G627" s="338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</row>
    <row r="628" spans="1:109" ht="12.75">
      <c r="A628" s="126"/>
      <c r="B628" s="126"/>
      <c r="D628" s="126"/>
      <c r="E628" s="127"/>
      <c r="F628" s="333"/>
      <c r="G628" s="338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</row>
    <row r="629" spans="1:109" ht="12.75">
      <c r="A629" s="126"/>
      <c r="B629" s="126"/>
      <c r="D629" s="126"/>
      <c r="E629" s="127"/>
      <c r="F629" s="333"/>
      <c r="G629" s="338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</row>
    <row r="630" spans="1:109" ht="12.75">
      <c r="A630" s="126"/>
      <c r="B630" s="126"/>
      <c r="D630" s="126"/>
      <c r="E630" s="127"/>
      <c r="F630" s="333"/>
      <c r="G630" s="338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</row>
    <row r="631" spans="1:109" ht="12.75">
      <c r="A631" s="126"/>
      <c r="B631" s="126"/>
      <c r="D631" s="126"/>
      <c r="E631" s="127"/>
      <c r="F631" s="333"/>
      <c r="G631" s="338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</row>
    <row r="632" spans="1:109" ht="12.75">
      <c r="A632" s="126"/>
      <c r="B632" s="126"/>
      <c r="D632" s="126"/>
      <c r="E632" s="127"/>
      <c r="F632" s="333"/>
      <c r="G632" s="338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</row>
    <row r="633" spans="1:109" ht="12.75">
      <c r="A633" s="126"/>
      <c r="B633" s="126"/>
      <c r="D633" s="126"/>
      <c r="E633" s="127"/>
      <c r="F633" s="333"/>
      <c r="G633" s="338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</row>
    <row r="634" spans="1:109" ht="12.75">
      <c r="A634" s="126"/>
      <c r="B634" s="126"/>
      <c r="D634" s="126"/>
      <c r="E634" s="127"/>
      <c r="F634" s="333"/>
      <c r="G634" s="338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</row>
    <row r="635" spans="1:109" ht="12.75">
      <c r="A635" s="126"/>
      <c r="B635" s="126"/>
      <c r="D635" s="126"/>
      <c r="E635" s="127"/>
      <c r="F635" s="333"/>
      <c r="G635" s="338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</row>
    <row r="636" spans="1:109" ht="12.75">
      <c r="A636" s="126"/>
      <c r="B636" s="126"/>
      <c r="D636" s="126"/>
      <c r="E636" s="127"/>
      <c r="F636" s="333"/>
      <c r="G636" s="338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09"/>
      <c r="CH636" s="109"/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  <c r="CW636" s="109"/>
      <c r="CX636" s="109"/>
      <c r="CY636" s="109"/>
      <c r="CZ636" s="109"/>
      <c r="DA636" s="109"/>
      <c r="DB636" s="109"/>
      <c r="DC636" s="109"/>
      <c r="DD636" s="109"/>
      <c r="DE636" s="109"/>
    </row>
    <row r="637" spans="1:109" ht="12.75">
      <c r="A637" s="126"/>
      <c r="B637" s="126"/>
      <c r="D637" s="126"/>
      <c r="E637" s="127"/>
      <c r="F637" s="333"/>
      <c r="G637" s="338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09"/>
      <c r="CA637" s="109"/>
      <c r="CB637" s="109"/>
      <c r="CC637" s="109"/>
      <c r="CD637" s="109"/>
      <c r="CE637" s="109"/>
      <c r="CF637" s="109"/>
      <c r="CG637" s="109"/>
      <c r="CH637" s="109"/>
      <c r="CI637" s="109"/>
      <c r="CJ637" s="109"/>
      <c r="CK637" s="109"/>
      <c r="CL637" s="109"/>
      <c r="CM637" s="109"/>
      <c r="CN637" s="109"/>
      <c r="CO637" s="109"/>
      <c r="CP637" s="109"/>
      <c r="CQ637" s="109"/>
      <c r="CR637" s="109"/>
      <c r="CS637" s="109"/>
      <c r="CT637" s="109"/>
      <c r="CU637" s="109"/>
      <c r="CV637" s="109"/>
      <c r="CW637" s="109"/>
      <c r="CX637" s="109"/>
      <c r="CY637" s="109"/>
      <c r="CZ637" s="109"/>
      <c r="DA637" s="109"/>
      <c r="DB637" s="109"/>
      <c r="DC637" s="109"/>
      <c r="DD637" s="109"/>
      <c r="DE637" s="109"/>
    </row>
    <row r="638" spans="1:109" ht="12.75">
      <c r="A638" s="126"/>
      <c r="B638" s="126"/>
      <c r="D638" s="126"/>
      <c r="E638" s="127"/>
      <c r="F638" s="333"/>
      <c r="G638" s="338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09"/>
      <c r="BQ638" s="109"/>
      <c r="BR638" s="109"/>
      <c r="BS638" s="109"/>
      <c r="BT638" s="109"/>
      <c r="BU638" s="109"/>
      <c r="BV638" s="109"/>
      <c r="BW638" s="109"/>
      <c r="BX638" s="109"/>
      <c r="BY638" s="109"/>
      <c r="BZ638" s="109"/>
      <c r="CA638" s="109"/>
      <c r="CB638" s="109"/>
      <c r="CC638" s="109"/>
      <c r="CD638" s="109"/>
      <c r="CE638" s="109"/>
      <c r="CF638" s="109"/>
      <c r="CG638" s="109"/>
      <c r="CH638" s="109"/>
      <c r="CI638" s="109"/>
      <c r="CJ638" s="109"/>
      <c r="CK638" s="109"/>
      <c r="CL638" s="109"/>
      <c r="CM638" s="109"/>
      <c r="CN638" s="109"/>
      <c r="CO638" s="109"/>
      <c r="CP638" s="109"/>
      <c r="CQ638" s="109"/>
      <c r="CR638" s="109"/>
      <c r="CS638" s="109"/>
      <c r="CT638" s="109"/>
      <c r="CU638" s="109"/>
      <c r="CV638" s="109"/>
      <c r="CW638" s="109"/>
      <c r="CX638" s="109"/>
      <c r="CY638" s="109"/>
      <c r="CZ638" s="109"/>
      <c r="DA638" s="109"/>
      <c r="DB638" s="109"/>
      <c r="DC638" s="109"/>
      <c r="DD638" s="109"/>
      <c r="DE638" s="109"/>
    </row>
    <row r="639" spans="1:109" ht="12.75">
      <c r="A639" s="126"/>
      <c r="B639" s="126"/>
      <c r="D639" s="126"/>
      <c r="E639" s="127"/>
      <c r="F639" s="333"/>
      <c r="G639" s="338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09"/>
      <c r="BQ639" s="109"/>
      <c r="BR639" s="109"/>
      <c r="BS639" s="109"/>
      <c r="BT639" s="109"/>
      <c r="BU639" s="109"/>
      <c r="BV639" s="109"/>
      <c r="BW639" s="109"/>
      <c r="BX639" s="109"/>
      <c r="BY639" s="109"/>
      <c r="BZ639" s="109"/>
      <c r="CA639" s="109"/>
      <c r="CB639" s="109"/>
      <c r="CC639" s="109"/>
      <c r="CD639" s="109"/>
      <c r="CE639" s="109"/>
      <c r="CF639" s="109"/>
      <c r="CG639" s="109"/>
      <c r="CH639" s="109"/>
      <c r="CI639" s="109"/>
      <c r="CJ639" s="109"/>
      <c r="CK639" s="109"/>
      <c r="CL639" s="109"/>
      <c r="CM639" s="109"/>
      <c r="CN639" s="109"/>
      <c r="CO639" s="109"/>
      <c r="CP639" s="109"/>
      <c r="CQ639" s="109"/>
      <c r="CR639" s="109"/>
      <c r="CS639" s="109"/>
      <c r="CT639" s="109"/>
      <c r="CU639" s="109"/>
      <c r="CV639" s="109"/>
      <c r="CW639" s="109"/>
      <c r="CX639" s="109"/>
      <c r="CY639" s="109"/>
      <c r="CZ639" s="109"/>
      <c r="DA639" s="109"/>
      <c r="DB639" s="109"/>
      <c r="DC639" s="109"/>
      <c r="DD639" s="109"/>
      <c r="DE639" s="109"/>
    </row>
    <row r="640" spans="1:109" ht="12.75">
      <c r="A640" s="126"/>
      <c r="B640" s="126"/>
      <c r="D640" s="126"/>
      <c r="E640" s="127"/>
      <c r="F640" s="333"/>
      <c r="G640" s="338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09"/>
      <c r="BQ640" s="109"/>
      <c r="BR640" s="109"/>
      <c r="BS640" s="109"/>
      <c r="BT640" s="109"/>
      <c r="BU640" s="109"/>
      <c r="BV640" s="109"/>
      <c r="BW640" s="109"/>
      <c r="BX640" s="109"/>
      <c r="BY640" s="109"/>
      <c r="BZ640" s="109"/>
      <c r="CA640" s="109"/>
      <c r="CB640" s="109"/>
      <c r="CC640" s="109"/>
      <c r="CD640" s="109"/>
      <c r="CE640" s="109"/>
      <c r="CF640" s="109"/>
      <c r="CG640" s="109"/>
      <c r="CH640" s="109"/>
      <c r="CI640" s="109"/>
      <c r="CJ640" s="109"/>
      <c r="CK640" s="109"/>
      <c r="CL640" s="109"/>
      <c r="CM640" s="109"/>
      <c r="CN640" s="109"/>
      <c r="CO640" s="109"/>
      <c r="CP640" s="109"/>
      <c r="CQ640" s="109"/>
      <c r="CR640" s="109"/>
      <c r="CS640" s="109"/>
      <c r="CT640" s="109"/>
      <c r="CU640" s="109"/>
      <c r="CV640" s="109"/>
      <c r="CW640" s="109"/>
      <c r="CX640" s="109"/>
      <c r="CY640" s="109"/>
      <c r="CZ640" s="109"/>
      <c r="DA640" s="109"/>
      <c r="DB640" s="109"/>
      <c r="DC640" s="109"/>
      <c r="DD640" s="109"/>
      <c r="DE640" s="109"/>
    </row>
    <row r="641" spans="1:109" ht="12.75">
      <c r="A641" s="126"/>
      <c r="B641" s="126"/>
      <c r="D641" s="126"/>
      <c r="E641" s="127"/>
      <c r="F641" s="333"/>
      <c r="G641" s="338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09"/>
      <c r="BQ641" s="109"/>
      <c r="BR641" s="109"/>
      <c r="BS641" s="109"/>
      <c r="BT641" s="109"/>
      <c r="BU641" s="109"/>
      <c r="BV641" s="109"/>
      <c r="BW641" s="109"/>
      <c r="BX641" s="109"/>
      <c r="BY641" s="109"/>
      <c r="BZ641" s="109"/>
      <c r="CA641" s="109"/>
      <c r="CB641" s="109"/>
      <c r="CC641" s="109"/>
      <c r="CD641" s="109"/>
      <c r="CE641" s="109"/>
      <c r="CF641" s="109"/>
      <c r="CG641" s="109"/>
      <c r="CH641" s="109"/>
      <c r="CI641" s="109"/>
      <c r="CJ641" s="109"/>
      <c r="CK641" s="109"/>
      <c r="CL641" s="109"/>
      <c r="CM641" s="109"/>
      <c r="CN641" s="109"/>
      <c r="CO641" s="109"/>
      <c r="CP641" s="109"/>
      <c r="CQ641" s="109"/>
      <c r="CR641" s="109"/>
      <c r="CS641" s="109"/>
      <c r="CT641" s="109"/>
      <c r="CU641" s="109"/>
      <c r="CV641" s="109"/>
      <c r="CW641" s="109"/>
      <c r="CX641" s="109"/>
      <c r="CY641" s="109"/>
      <c r="CZ641" s="109"/>
      <c r="DA641" s="109"/>
      <c r="DB641" s="109"/>
      <c r="DC641" s="109"/>
      <c r="DD641" s="109"/>
      <c r="DE641" s="109"/>
    </row>
    <row r="642" spans="1:109" ht="12.75">
      <c r="A642" s="126"/>
      <c r="B642" s="126"/>
      <c r="D642" s="126"/>
      <c r="E642" s="127"/>
      <c r="F642" s="333"/>
      <c r="G642" s="338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09"/>
      <c r="BQ642" s="109"/>
      <c r="BR642" s="109"/>
      <c r="BS642" s="109"/>
      <c r="BT642" s="109"/>
      <c r="BU642" s="109"/>
      <c r="BV642" s="109"/>
      <c r="BW642" s="109"/>
      <c r="BX642" s="109"/>
      <c r="BY642" s="109"/>
      <c r="BZ642" s="109"/>
      <c r="CA642" s="109"/>
      <c r="CB642" s="109"/>
      <c r="CC642" s="109"/>
      <c r="CD642" s="109"/>
      <c r="CE642" s="109"/>
      <c r="CF642" s="109"/>
      <c r="CG642" s="109"/>
      <c r="CH642" s="109"/>
      <c r="CI642" s="109"/>
      <c r="CJ642" s="109"/>
      <c r="CK642" s="109"/>
      <c r="CL642" s="109"/>
      <c r="CM642" s="109"/>
      <c r="CN642" s="109"/>
      <c r="CO642" s="109"/>
      <c r="CP642" s="109"/>
      <c r="CQ642" s="109"/>
      <c r="CR642" s="109"/>
      <c r="CS642" s="109"/>
      <c r="CT642" s="109"/>
      <c r="CU642" s="109"/>
      <c r="CV642" s="109"/>
      <c r="CW642" s="109"/>
      <c r="CX642" s="109"/>
      <c r="CY642" s="109"/>
      <c r="CZ642" s="109"/>
      <c r="DA642" s="109"/>
      <c r="DB642" s="109"/>
      <c r="DC642" s="109"/>
      <c r="DD642" s="109"/>
      <c r="DE642" s="109"/>
    </row>
    <row r="643" spans="1:109" ht="12.75">
      <c r="A643" s="126"/>
      <c r="B643" s="126"/>
      <c r="D643" s="126"/>
      <c r="E643" s="127"/>
      <c r="F643" s="333"/>
      <c r="G643" s="338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9"/>
      <c r="BG643" s="109"/>
      <c r="BH643" s="109"/>
      <c r="BI643" s="109"/>
      <c r="BJ643" s="109"/>
      <c r="BK643" s="109"/>
      <c r="BL643" s="109"/>
      <c r="BM643" s="109"/>
      <c r="BN643" s="109"/>
      <c r="BO643" s="109"/>
      <c r="BP643" s="109"/>
      <c r="BQ643" s="109"/>
      <c r="BR643" s="109"/>
      <c r="BS643" s="109"/>
      <c r="BT643" s="109"/>
      <c r="BU643" s="109"/>
      <c r="BV643" s="109"/>
      <c r="BW643" s="109"/>
      <c r="BX643" s="109"/>
      <c r="BY643" s="109"/>
      <c r="BZ643" s="109"/>
      <c r="CA643" s="109"/>
      <c r="CB643" s="109"/>
      <c r="CC643" s="109"/>
      <c r="CD643" s="109"/>
      <c r="CE643" s="109"/>
      <c r="CF643" s="109"/>
      <c r="CG643" s="109"/>
      <c r="CH643" s="109"/>
      <c r="CI643" s="109"/>
      <c r="CJ643" s="109"/>
      <c r="CK643" s="109"/>
      <c r="CL643" s="109"/>
      <c r="CM643" s="109"/>
      <c r="CN643" s="109"/>
      <c r="CO643" s="109"/>
      <c r="CP643" s="109"/>
      <c r="CQ643" s="109"/>
      <c r="CR643" s="109"/>
      <c r="CS643" s="109"/>
      <c r="CT643" s="109"/>
      <c r="CU643" s="109"/>
      <c r="CV643" s="109"/>
      <c r="CW643" s="109"/>
      <c r="CX643" s="109"/>
      <c r="CY643" s="109"/>
      <c r="CZ643" s="109"/>
      <c r="DA643" s="109"/>
      <c r="DB643" s="109"/>
      <c r="DC643" s="109"/>
      <c r="DD643" s="109"/>
      <c r="DE643" s="109"/>
    </row>
    <row r="644" spans="1:109" ht="12.75">
      <c r="A644" s="126"/>
      <c r="B644" s="126"/>
      <c r="D644" s="126"/>
      <c r="E644" s="127"/>
      <c r="F644" s="333"/>
      <c r="G644" s="338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  <c r="AV644" s="109"/>
      <c r="AW644" s="109"/>
      <c r="AX644" s="109"/>
      <c r="AY644" s="109"/>
      <c r="AZ644" s="109"/>
      <c r="BA644" s="109"/>
      <c r="BB644" s="109"/>
      <c r="BC644" s="109"/>
      <c r="BD644" s="109"/>
      <c r="BE644" s="109"/>
      <c r="BF644" s="109"/>
      <c r="BG644" s="109"/>
      <c r="BH644" s="109"/>
      <c r="BI644" s="109"/>
      <c r="BJ644" s="109"/>
      <c r="BK644" s="109"/>
      <c r="BL644" s="109"/>
      <c r="BM644" s="109"/>
      <c r="BN644" s="109"/>
      <c r="BO644" s="109"/>
      <c r="BP644" s="109"/>
      <c r="BQ644" s="109"/>
      <c r="BR644" s="109"/>
      <c r="BS644" s="109"/>
      <c r="BT644" s="109"/>
      <c r="BU644" s="109"/>
      <c r="BV644" s="109"/>
      <c r="BW644" s="109"/>
      <c r="BX644" s="109"/>
      <c r="BY644" s="109"/>
      <c r="BZ644" s="109"/>
      <c r="CA644" s="109"/>
      <c r="CB644" s="109"/>
      <c r="CC644" s="109"/>
      <c r="CD644" s="109"/>
      <c r="CE644" s="109"/>
      <c r="CF644" s="109"/>
      <c r="CG644" s="109"/>
      <c r="CH644" s="109"/>
      <c r="CI644" s="109"/>
      <c r="CJ644" s="109"/>
      <c r="CK644" s="109"/>
      <c r="CL644" s="109"/>
      <c r="CM644" s="109"/>
      <c r="CN644" s="109"/>
      <c r="CO644" s="109"/>
      <c r="CP644" s="109"/>
      <c r="CQ644" s="109"/>
      <c r="CR644" s="109"/>
      <c r="CS644" s="109"/>
      <c r="CT644" s="109"/>
      <c r="CU644" s="109"/>
      <c r="CV644" s="109"/>
      <c r="CW644" s="109"/>
      <c r="CX644" s="109"/>
      <c r="CY644" s="109"/>
      <c r="CZ644" s="109"/>
      <c r="DA644" s="109"/>
      <c r="DB644" s="109"/>
      <c r="DC644" s="109"/>
      <c r="DD644" s="109"/>
      <c r="DE644" s="109"/>
    </row>
    <row r="645" spans="1:109" ht="12.75">
      <c r="A645" s="126"/>
      <c r="B645" s="126"/>
      <c r="D645" s="126"/>
      <c r="E645" s="127"/>
      <c r="F645" s="333"/>
      <c r="G645" s="338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09"/>
      <c r="BE645" s="109"/>
      <c r="BF645" s="109"/>
      <c r="BG645" s="109"/>
      <c r="BH645" s="109"/>
      <c r="BI645" s="109"/>
      <c r="BJ645" s="109"/>
      <c r="BK645" s="109"/>
      <c r="BL645" s="109"/>
      <c r="BM645" s="109"/>
      <c r="BN645" s="109"/>
      <c r="BO645" s="109"/>
      <c r="BP645" s="109"/>
      <c r="BQ645" s="109"/>
      <c r="BR645" s="109"/>
      <c r="BS645" s="109"/>
      <c r="BT645" s="109"/>
      <c r="BU645" s="109"/>
      <c r="BV645" s="109"/>
      <c r="BW645" s="109"/>
      <c r="BX645" s="109"/>
      <c r="BY645" s="109"/>
      <c r="BZ645" s="109"/>
      <c r="CA645" s="109"/>
      <c r="CB645" s="109"/>
      <c r="CC645" s="109"/>
      <c r="CD645" s="109"/>
      <c r="CE645" s="109"/>
      <c r="CF645" s="109"/>
      <c r="CG645" s="109"/>
      <c r="CH645" s="109"/>
      <c r="CI645" s="109"/>
      <c r="CJ645" s="109"/>
      <c r="CK645" s="109"/>
      <c r="CL645" s="109"/>
      <c r="CM645" s="109"/>
      <c r="CN645" s="109"/>
      <c r="CO645" s="109"/>
      <c r="CP645" s="109"/>
      <c r="CQ645" s="109"/>
      <c r="CR645" s="109"/>
      <c r="CS645" s="109"/>
      <c r="CT645" s="109"/>
      <c r="CU645" s="109"/>
      <c r="CV645" s="109"/>
      <c r="CW645" s="109"/>
      <c r="CX645" s="109"/>
      <c r="CY645" s="109"/>
      <c r="CZ645" s="109"/>
      <c r="DA645" s="109"/>
      <c r="DB645" s="109"/>
      <c r="DC645" s="109"/>
      <c r="DD645" s="109"/>
      <c r="DE645" s="109"/>
    </row>
    <row r="646" spans="1:109" ht="12.75">
      <c r="A646" s="126"/>
      <c r="B646" s="126"/>
      <c r="D646" s="126"/>
      <c r="E646" s="127"/>
      <c r="F646" s="333"/>
      <c r="G646" s="338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09"/>
      <c r="BE646" s="109"/>
      <c r="BF646" s="109"/>
      <c r="BG646" s="109"/>
      <c r="BH646" s="109"/>
      <c r="BI646" s="109"/>
      <c r="BJ646" s="109"/>
      <c r="BK646" s="109"/>
      <c r="BL646" s="109"/>
      <c r="BM646" s="109"/>
      <c r="BN646" s="109"/>
      <c r="BO646" s="109"/>
      <c r="BP646" s="109"/>
      <c r="BQ646" s="109"/>
      <c r="BR646" s="109"/>
      <c r="BS646" s="109"/>
      <c r="BT646" s="109"/>
      <c r="BU646" s="109"/>
      <c r="BV646" s="109"/>
      <c r="BW646" s="109"/>
      <c r="BX646" s="109"/>
      <c r="BY646" s="109"/>
      <c r="BZ646" s="109"/>
      <c r="CA646" s="109"/>
      <c r="CB646" s="109"/>
      <c r="CC646" s="109"/>
      <c r="CD646" s="109"/>
      <c r="CE646" s="109"/>
      <c r="CF646" s="109"/>
      <c r="CG646" s="109"/>
      <c r="CH646" s="109"/>
      <c r="CI646" s="109"/>
      <c r="CJ646" s="109"/>
      <c r="CK646" s="109"/>
      <c r="CL646" s="109"/>
      <c r="CM646" s="109"/>
      <c r="CN646" s="109"/>
      <c r="CO646" s="109"/>
      <c r="CP646" s="109"/>
      <c r="CQ646" s="109"/>
      <c r="CR646" s="109"/>
      <c r="CS646" s="109"/>
      <c r="CT646" s="109"/>
      <c r="CU646" s="109"/>
      <c r="CV646" s="109"/>
      <c r="CW646" s="109"/>
      <c r="CX646" s="109"/>
      <c r="CY646" s="109"/>
      <c r="CZ646" s="109"/>
      <c r="DA646" s="109"/>
      <c r="DB646" s="109"/>
      <c r="DC646" s="109"/>
      <c r="DD646" s="109"/>
      <c r="DE646" s="109"/>
    </row>
    <row r="647" spans="1:109" ht="12.75">
      <c r="A647" s="126"/>
      <c r="B647" s="126"/>
      <c r="D647" s="126"/>
      <c r="E647" s="127"/>
      <c r="F647" s="333"/>
      <c r="G647" s="338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09"/>
      <c r="BE647" s="109"/>
      <c r="BF647" s="109"/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09"/>
      <c r="BQ647" s="109"/>
      <c r="BR647" s="109"/>
      <c r="BS647" s="109"/>
      <c r="BT647" s="109"/>
      <c r="BU647" s="109"/>
      <c r="BV647" s="109"/>
      <c r="BW647" s="109"/>
      <c r="BX647" s="109"/>
      <c r="BY647" s="109"/>
      <c r="BZ647" s="109"/>
      <c r="CA647" s="109"/>
      <c r="CB647" s="109"/>
      <c r="CC647" s="109"/>
      <c r="CD647" s="109"/>
      <c r="CE647" s="109"/>
      <c r="CF647" s="109"/>
      <c r="CG647" s="109"/>
      <c r="CH647" s="109"/>
      <c r="CI647" s="109"/>
      <c r="CJ647" s="109"/>
      <c r="CK647" s="109"/>
      <c r="CL647" s="109"/>
      <c r="CM647" s="109"/>
      <c r="CN647" s="109"/>
      <c r="CO647" s="109"/>
      <c r="CP647" s="109"/>
      <c r="CQ647" s="109"/>
      <c r="CR647" s="109"/>
      <c r="CS647" s="109"/>
      <c r="CT647" s="109"/>
      <c r="CU647" s="109"/>
      <c r="CV647" s="109"/>
      <c r="CW647" s="109"/>
      <c r="CX647" s="109"/>
      <c r="CY647" s="109"/>
      <c r="CZ647" s="109"/>
      <c r="DA647" s="109"/>
      <c r="DB647" s="109"/>
      <c r="DC647" s="109"/>
      <c r="DD647" s="109"/>
      <c r="DE647" s="109"/>
    </row>
    <row r="648" spans="1:109" ht="12.75">
      <c r="A648" s="126"/>
      <c r="B648" s="126"/>
      <c r="D648" s="126"/>
      <c r="E648" s="127"/>
      <c r="F648" s="333"/>
      <c r="G648" s="338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09"/>
      <c r="BE648" s="109"/>
      <c r="BF648" s="109"/>
      <c r="BG648" s="109"/>
      <c r="BH648" s="109"/>
      <c r="BI648" s="109"/>
      <c r="BJ648" s="109"/>
      <c r="BK648" s="109"/>
      <c r="BL648" s="109"/>
      <c r="BM648" s="109"/>
      <c r="BN648" s="109"/>
      <c r="BO648" s="109"/>
      <c r="BP648" s="109"/>
      <c r="BQ648" s="109"/>
      <c r="BR648" s="109"/>
      <c r="BS648" s="109"/>
      <c r="BT648" s="109"/>
      <c r="BU648" s="109"/>
      <c r="BV648" s="109"/>
      <c r="BW648" s="109"/>
      <c r="BX648" s="109"/>
      <c r="BY648" s="109"/>
      <c r="BZ648" s="109"/>
      <c r="CA648" s="109"/>
      <c r="CB648" s="109"/>
      <c r="CC648" s="109"/>
      <c r="CD648" s="109"/>
      <c r="CE648" s="109"/>
      <c r="CF648" s="109"/>
      <c r="CG648" s="109"/>
      <c r="CH648" s="109"/>
      <c r="CI648" s="109"/>
      <c r="CJ648" s="109"/>
      <c r="CK648" s="109"/>
      <c r="CL648" s="109"/>
      <c r="CM648" s="109"/>
      <c r="CN648" s="109"/>
      <c r="CO648" s="109"/>
      <c r="CP648" s="109"/>
      <c r="CQ648" s="109"/>
      <c r="CR648" s="109"/>
      <c r="CS648" s="109"/>
      <c r="CT648" s="109"/>
      <c r="CU648" s="109"/>
      <c r="CV648" s="109"/>
      <c r="CW648" s="109"/>
      <c r="CX648" s="109"/>
      <c r="CY648" s="109"/>
      <c r="CZ648" s="109"/>
      <c r="DA648" s="109"/>
      <c r="DB648" s="109"/>
      <c r="DC648" s="109"/>
      <c r="DD648" s="109"/>
      <c r="DE648" s="109"/>
    </row>
    <row r="649" spans="1:109" ht="12.75">
      <c r="A649" s="126"/>
      <c r="B649" s="126"/>
      <c r="D649" s="126"/>
      <c r="E649" s="127"/>
      <c r="F649" s="333"/>
      <c r="G649" s="338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09"/>
      <c r="BE649" s="109"/>
      <c r="BF649" s="109"/>
      <c r="BG649" s="109"/>
      <c r="BH649" s="109"/>
      <c r="BI649" s="109"/>
      <c r="BJ649" s="109"/>
      <c r="BK649" s="109"/>
      <c r="BL649" s="109"/>
      <c r="BM649" s="109"/>
      <c r="BN649" s="109"/>
      <c r="BO649" s="109"/>
      <c r="BP649" s="109"/>
      <c r="BQ649" s="109"/>
      <c r="BR649" s="109"/>
      <c r="BS649" s="109"/>
      <c r="BT649" s="109"/>
      <c r="BU649" s="109"/>
      <c r="BV649" s="109"/>
      <c r="BW649" s="109"/>
      <c r="BX649" s="109"/>
      <c r="BY649" s="109"/>
      <c r="BZ649" s="109"/>
      <c r="CA649" s="109"/>
      <c r="CB649" s="109"/>
      <c r="CC649" s="109"/>
      <c r="CD649" s="109"/>
      <c r="CE649" s="109"/>
      <c r="CF649" s="109"/>
      <c r="CG649" s="109"/>
      <c r="CH649" s="109"/>
      <c r="CI649" s="109"/>
      <c r="CJ649" s="109"/>
      <c r="CK649" s="109"/>
      <c r="CL649" s="109"/>
      <c r="CM649" s="109"/>
      <c r="CN649" s="109"/>
      <c r="CO649" s="109"/>
      <c r="CP649" s="109"/>
      <c r="CQ649" s="109"/>
      <c r="CR649" s="109"/>
      <c r="CS649" s="109"/>
      <c r="CT649" s="109"/>
      <c r="CU649" s="109"/>
      <c r="CV649" s="109"/>
      <c r="CW649" s="109"/>
      <c r="CX649" s="109"/>
      <c r="CY649" s="109"/>
      <c r="CZ649" s="109"/>
      <c r="DA649" s="109"/>
      <c r="DB649" s="109"/>
      <c r="DC649" s="109"/>
      <c r="DD649" s="109"/>
      <c r="DE649" s="109"/>
    </row>
    <row r="650" spans="1:109" ht="12.75">
      <c r="A650" s="126"/>
      <c r="B650" s="126"/>
      <c r="D650" s="126"/>
      <c r="E650" s="127"/>
      <c r="F650" s="333"/>
      <c r="G650" s="338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09"/>
      <c r="BE650" s="109"/>
      <c r="BF650" s="109"/>
      <c r="BG650" s="109"/>
      <c r="BH650" s="109"/>
      <c r="BI650" s="109"/>
      <c r="BJ650" s="109"/>
      <c r="BK650" s="109"/>
      <c r="BL650" s="109"/>
      <c r="BM650" s="109"/>
      <c r="BN650" s="109"/>
      <c r="BO650" s="109"/>
      <c r="BP650" s="109"/>
      <c r="BQ650" s="109"/>
      <c r="BR650" s="109"/>
      <c r="BS650" s="109"/>
      <c r="BT650" s="109"/>
      <c r="BU650" s="109"/>
      <c r="BV650" s="109"/>
      <c r="BW650" s="109"/>
      <c r="BX650" s="109"/>
      <c r="BY650" s="109"/>
      <c r="BZ650" s="109"/>
      <c r="CA650" s="109"/>
      <c r="CB650" s="109"/>
      <c r="CC650" s="109"/>
      <c r="CD650" s="109"/>
      <c r="CE650" s="109"/>
      <c r="CF650" s="109"/>
      <c r="CG650" s="109"/>
      <c r="CH650" s="109"/>
      <c r="CI650" s="109"/>
      <c r="CJ650" s="109"/>
      <c r="CK650" s="109"/>
      <c r="CL650" s="109"/>
      <c r="CM650" s="109"/>
      <c r="CN650" s="109"/>
      <c r="CO650" s="109"/>
      <c r="CP650" s="109"/>
      <c r="CQ650" s="109"/>
      <c r="CR650" s="109"/>
      <c r="CS650" s="109"/>
      <c r="CT650" s="109"/>
      <c r="CU650" s="109"/>
      <c r="CV650" s="109"/>
      <c r="CW650" s="109"/>
      <c r="CX650" s="109"/>
      <c r="CY650" s="109"/>
      <c r="CZ650" s="109"/>
      <c r="DA650" s="109"/>
      <c r="DB650" s="109"/>
      <c r="DC650" s="109"/>
      <c r="DD650" s="109"/>
      <c r="DE650" s="109"/>
    </row>
    <row r="651" spans="1:109" ht="12.75">
      <c r="A651" s="126"/>
      <c r="B651" s="126"/>
      <c r="D651" s="126"/>
      <c r="E651" s="127"/>
      <c r="F651" s="333"/>
      <c r="G651" s="338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09"/>
      <c r="BE651" s="109"/>
      <c r="BF651" s="109"/>
      <c r="BG651" s="109"/>
      <c r="BH651" s="109"/>
      <c r="BI651" s="109"/>
      <c r="BJ651" s="109"/>
      <c r="BK651" s="109"/>
      <c r="BL651" s="109"/>
      <c r="BM651" s="109"/>
      <c r="BN651" s="109"/>
      <c r="BO651" s="109"/>
      <c r="BP651" s="109"/>
      <c r="BQ651" s="109"/>
      <c r="BR651" s="109"/>
      <c r="BS651" s="109"/>
      <c r="BT651" s="109"/>
      <c r="BU651" s="109"/>
      <c r="BV651" s="109"/>
      <c r="BW651" s="109"/>
      <c r="BX651" s="109"/>
      <c r="BY651" s="109"/>
      <c r="BZ651" s="109"/>
      <c r="CA651" s="109"/>
      <c r="CB651" s="109"/>
      <c r="CC651" s="109"/>
      <c r="CD651" s="109"/>
      <c r="CE651" s="109"/>
      <c r="CF651" s="109"/>
      <c r="CG651" s="109"/>
      <c r="CH651" s="109"/>
      <c r="CI651" s="109"/>
      <c r="CJ651" s="109"/>
      <c r="CK651" s="109"/>
      <c r="CL651" s="109"/>
      <c r="CM651" s="109"/>
      <c r="CN651" s="109"/>
      <c r="CO651" s="109"/>
      <c r="CP651" s="109"/>
      <c r="CQ651" s="109"/>
      <c r="CR651" s="109"/>
      <c r="CS651" s="109"/>
      <c r="CT651" s="109"/>
      <c r="CU651" s="109"/>
      <c r="CV651" s="109"/>
      <c r="CW651" s="109"/>
      <c r="CX651" s="109"/>
      <c r="CY651" s="109"/>
      <c r="CZ651" s="109"/>
      <c r="DA651" s="109"/>
      <c r="DB651" s="109"/>
      <c r="DC651" s="109"/>
      <c r="DD651" s="109"/>
      <c r="DE651" s="109"/>
    </row>
    <row r="652" spans="1:109" ht="12.75">
      <c r="A652" s="126"/>
      <c r="B652" s="126"/>
      <c r="D652" s="126"/>
      <c r="E652" s="127"/>
      <c r="F652" s="333"/>
      <c r="G652" s="338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9"/>
      <c r="BG652" s="109"/>
      <c r="BH652" s="109"/>
      <c r="BI652" s="109"/>
      <c r="BJ652" s="109"/>
      <c r="BK652" s="109"/>
      <c r="BL652" s="109"/>
      <c r="BM652" s="109"/>
      <c r="BN652" s="109"/>
      <c r="BO652" s="109"/>
      <c r="BP652" s="109"/>
      <c r="BQ652" s="109"/>
      <c r="BR652" s="109"/>
      <c r="BS652" s="109"/>
      <c r="BT652" s="109"/>
      <c r="BU652" s="109"/>
      <c r="BV652" s="109"/>
      <c r="BW652" s="109"/>
      <c r="BX652" s="109"/>
      <c r="BY652" s="109"/>
      <c r="BZ652" s="109"/>
      <c r="CA652" s="109"/>
      <c r="CB652" s="109"/>
      <c r="CC652" s="109"/>
      <c r="CD652" s="109"/>
      <c r="CE652" s="109"/>
      <c r="CF652" s="109"/>
      <c r="CG652" s="109"/>
      <c r="CH652" s="109"/>
      <c r="CI652" s="109"/>
      <c r="CJ652" s="109"/>
      <c r="CK652" s="109"/>
      <c r="CL652" s="109"/>
      <c r="CM652" s="109"/>
      <c r="CN652" s="109"/>
      <c r="CO652" s="109"/>
      <c r="CP652" s="109"/>
      <c r="CQ652" s="109"/>
      <c r="CR652" s="109"/>
      <c r="CS652" s="109"/>
      <c r="CT652" s="109"/>
      <c r="CU652" s="109"/>
      <c r="CV652" s="109"/>
      <c r="CW652" s="109"/>
      <c r="CX652" s="109"/>
      <c r="CY652" s="109"/>
      <c r="CZ652" s="109"/>
      <c r="DA652" s="109"/>
      <c r="DB652" s="109"/>
      <c r="DC652" s="109"/>
      <c r="DD652" s="109"/>
      <c r="DE652" s="109"/>
    </row>
    <row r="653" spans="1:109" ht="12.75">
      <c r="A653" s="126"/>
      <c r="B653" s="126"/>
      <c r="D653" s="126"/>
      <c r="E653" s="127"/>
      <c r="F653" s="333"/>
      <c r="G653" s="338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09"/>
      <c r="BE653" s="109"/>
      <c r="BF653" s="109"/>
      <c r="BG653" s="109"/>
      <c r="BH653" s="109"/>
      <c r="BI653" s="109"/>
      <c r="BJ653" s="109"/>
      <c r="BK653" s="109"/>
      <c r="BL653" s="109"/>
      <c r="BM653" s="109"/>
      <c r="BN653" s="109"/>
      <c r="BO653" s="109"/>
      <c r="BP653" s="109"/>
      <c r="BQ653" s="109"/>
      <c r="BR653" s="109"/>
      <c r="BS653" s="109"/>
      <c r="BT653" s="109"/>
      <c r="BU653" s="109"/>
      <c r="BV653" s="109"/>
      <c r="BW653" s="109"/>
      <c r="BX653" s="109"/>
      <c r="BY653" s="109"/>
      <c r="BZ653" s="109"/>
      <c r="CA653" s="109"/>
      <c r="CB653" s="109"/>
      <c r="CC653" s="109"/>
      <c r="CD653" s="109"/>
      <c r="CE653" s="109"/>
      <c r="CF653" s="109"/>
      <c r="CG653" s="109"/>
      <c r="CH653" s="109"/>
      <c r="CI653" s="109"/>
      <c r="CJ653" s="109"/>
      <c r="CK653" s="109"/>
      <c r="CL653" s="109"/>
      <c r="CM653" s="109"/>
      <c r="CN653" s="109"/>
      <c r="CO653" s="109"/>
      <c r="CP653" s="109"/>
      <c r="CQ653" s="109"/>
      <c r="CR653" s="109"/>
      <c r="CS653" s="109"/>
      <c r="CT653" s="109"/>
      <c r="CU653" s="109"/>
      <c r="CV653" s="109"/>
      <c r="CW653" s="109"/>
      <c r="CX653" s="109"/>
      <c r="CY653" s="109"/>
      <c r="CZ653" s="109"/>
      <c r="DA653" s="109"/>
      <c r="DB653" s="109"/>
      <c r="DC653" s="109"/>
      <c r="DD653" s="109"/>
      <c r="DE653" s="109"/>
    </row>
    <row r="654" spans="1:109" ht="12.75">
      <c r="A654" s="126"/>
      <c r="B654" s="126"/>
      <c r="D654" s="126"/>
      <c r="E654" s="127"/>
      <c r="F654" s="333"/>
      <c r="G654" s="338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  <c r="AV654" s="109"/>
      <c r="AW654" s="109"/>
      <c r="AX654" s="109"/>
      <c r="AY654" s="109"/>
      <c r="AZ654" s="109"/>
      <c r="BA654" s="109"/>
      <c r="BB654" s="109"/>
      <c r="BC654" s="109"/>
      <c r="BD654" s="109"/>
      <c r="BE654" s="109"/>
      <c r="BF654" s="109"/>
      <c r="BG654" s="109"/>
      <c r="BH654" s="109"/>
      <c r="BI654" s="109"/>
      <c r="BJ654" s="109"/>
      <c r="BK654" s="109"/>
      <c r="BL654" s="109"/>
      <c r="BM654" s="109"/>
      <c r="BN654" s="109"/>
      <c r="BO654" s="109"/>
      <c r="BP654" s="109"/>
      <c r="BQ654" s="109"/>
      <c r="BR654" s="109"/>
      <c r="BS654" s="109"/>
      <c r="BT654" s="109"/>
      <c r="BU654" s="109"/>
      <c r="BV654" s="109"/>
      <c r="BW654" s="109"/>
      <c r="BX654" s="109"/>
      <c r="BY654" s="109"/>
      <c r="BZ654" s="109"/>
      <c r="CA654" s="109"/>
      <c r="CB654" s="109"/>
      <c r="CC654" s="109"/>
      <c r="CD654" s="109"/>
      <c r="CE654" s="109"/>
      <c r="CF654" s="109"/>
      <c r="CG654" s="109"/>
      <c r="CH654" s="109"/>
      <c r="CI654" s="109"/>
      <c r="CJ654" s="109"/>
      <c r="CK654" s="109"/>
      <c r="CL654" s="109"/>
      <c r="CM654" s="109"/>
      <c r="CN654" s="109"/>
      <c r="CO654" s="109"/>
      <c r="CP654" s="109"/>
      <c r="CQ654" s="109"/>
      <c r="CR654" s="109"/>
      <c r="CS654" s="109"/>
      <c r="CT654" s="109"/>
      <c r="CU654" s="109"/>
      <c r="CV654" s="109"/>
      <c r="CW654" s="109"/>
      <c r="CX654" s="109"/>
      <c r="CY654" s="109"/>
      <c r="CZ654" s="109"/>
      <c r="DA654" s="109"/>
      <c r="DB654" s="109"/>
      <c r="DC654" s="109"/>
      <c r="DD654" s="109"/>
      <c r="DE654" s="109"/>
    </row>
    <row r="655" spans="1:109" ht="12.75">
      <c r="A655" s="126"/>
      <c r="B655" s="126"/>
      <c r="D655" s="126"/>
      <c r="E655" s="127"/>
      <c r="F655" s="333"/>
      <c r="G655" s="338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09"/>
      <c r="BE655" s="109"/>
      <c r="BF655" s="109"/>
      <c r="BG655" s="109"/>
      <c r="BH655" s="109"/>
      <c r="BI655" s="109"/>
      <c r="BJ655" s="109"/>
      <c r="BK655" s="109"/>
      <c r="BL655" s="109"/>
      <c r="BM655" s="109"/>
      <c r="BN655" s="109"/>
      <c r="BO655" s="109"/>
      <c r="BP655" s="109"/>
      <c r="BQ655" s="109"/>
      <c r="BR655" s="109"/>
      <c r="BS655" s="109"/>
      <c r="BT655" s="109"/>
      <c r="BU655" s="109"/>
      <c r="BV655" s="109"/>
      <c r="BW655" s="109"/>
      <c r="BX655" s="109"/>
      <c r="BY655" s="109"/>
      <c r="BZ655" s="109"/>
      <c r="CA655" s="109"/>
      <c r="CB655" s="109"/>
      <c r="CC655" s="109"/>
      <c r="CD655" s="109"/>
      <c r="CE655" s="109"/>
      <c r="CF655" s="109"/>
      <c r="CG655" s="109"/>
      <c r="CH655" s="109"/>
      <c r="CI655" s="109"/>
      <c r="CJ655" s="109"/>
      <c r="CK655" s="109"/>
      <c r="CL655" s="109"/>
      <c r="CM655" s="109"/>
      <c r="CN655" s="109"/>
      <c r="CO655" s="109"/>
      <c r="CP655" s="109"/>
      <c r="CQ655" s="109"/>
      <c r="CR655" s="109"/>
      <c r="CS655" s="109"/>
      <c r="CT655" s="109"/>
      <c r="CU655" s="109"/>
      <c r="CV655" s="109"/>
      <c r="CW655" s="109"/>
      <c r="CX655" s="109"/>
      <c r="CY655" s="109"/>
      <c r="CZ655" s="109"/>
      <c r="DA655" s="109"/>
      <c r="DB655" s="109"/>
      <c r="DC655" s="109"/>
      <c r="DD655" s="109"/>
      <c r="DE655" s="109"/>
    </row>
    <row r="656" spans="1:109" ht="12.75">
      <c r="A656" s="126"/>
      <c r="B656" s="126"/>
      <c r="D656" s="126"/>
      <c r="E656" s="127"/>
      <c r="F656" s="333"/>
      <c r="G656" s="338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9"/>
      <c r="BG656" s="109"/>
      <c r="BH656" s="109"/>
      <c r="BI656" s="109"/>
      <c r="BJ656" s="109"/>
      <c r="BK656" s="109"/>
      <c r="BL656" s="109"/>
      <c r="BM656" s="109"/>
      <c r="BN656" s="109"/>
      <c r="BO656" s="109"/>
      <c r="BP656" s="109"/>
      <c r="BQ656" s="109"/>
      <c r="BR656" s="109"/>
      <c r="BS656" s="109"/>
      <c r="BT656" s="109"/>
      <c r="BU656" s="109"/>
      <c r="BV656" s="109"/>
      <c r="BW656" s="109"/>
      <c r="BX656" s="109"/>
      <c r="BY656" s="109"/>
      <c r="BZ656" s="109"/>
      <c r="CA656" s="109"/>
      <c r="CB656" s="109"/>
      <c r="CC656" s="109"/>
      <c r="CD656" s="109"/>
      <c r="CE656" s="109"/>
      <c r="CF656" s="109"/>
      <c r="CG656" s="109"/>
      <c r="CH656" s="109"/>
      <c r="CI656" s="109"/>
      <c r="CJ656" s="109"/>
      <c r="CK656" s="109"/>
      <c r="CL656" s="109"/>
      <c r="CM656" s="109"/>
      <c r="CN656" s="109"/>
      <c r="CO656" s="109"/>
      <c r="CP656" s="109"/>
      <c r="CQ656" s="109"/>
      <c r="CR656" s="109"/>
      <c r="CS656" s="109"/>
      <c r="CT656" s="109"/>
      <c r="CU656" s="109"/>
      <c r="CV656" s="109"/>
      <c r="CW656" s="109"/>
      <c r="CX656" s="109"/>
      <c r="CY656" s="109"/>
      <c r="CZ656" s="109"/>
      <c r="DA656" s="109"/>
      <c r="DB656" s="109"/>
      <c r="DC656" s="109"/>
      <c r="DD656" s="109"/>
      <c r="DE656" s="109"/>
    </row>
    <row r="657" spans="1:109" ht="12.75">
      <c r="A657" s="126"/>
      <c r="B657" s="126"/>
      <c r="D657" s="126"/>
      <c r="E657" s="127"/>
      <c r="F657" s="333"/>
      <c r="G657" s="338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09"/>
      <c r="BE657" s="109"/>
      <c r="BF657" s="109"/>
      <c r="BG657" s="109"/>
      <c r="BH657" s="109"/>
      <c r="BI657" s="109"/>
      <c r="BJ657" s="109"/>
      <c r="BK657" s="109"/>
      <c r="BL657" s="109"/>
      <c r="BM657" s="109"/>
      <c r="BN657" s="109"/>
      <c r="BO657" s="109"/>
      <c r="BP657" s="109"/>
      <c r="BQ657" s="109"/>
      <c r="BR657" s="109"/>
      <c r="BS657" s="109"/>
      <c r="BT657" s="109"/>
      <c r="BU657" s="109"/>
      <c r="BV657" s="109"/>
      <c r="BW657" s="109"/>
      <c r="BX657" s="109"/>
      <c r="BY657" s="109"/>
      <c r="BZ657" s="109"/>
      <c r="CA657" s="109"/>
      <c r="CB657" s="109"/>
      <c r="CC657" s="109"/>
      <c r="CD657" s="109"/>
      <c r="CE657" s="109"/>
      <c r="CF657" s="109"/>
      <c r="CG657" s="109"/>
      <c r="CH657" s="109"/>
      <c r="CI657" s="109"/>
      <c r="CJ657" s="109"/>
      <c r="CK657" s="109"/>
      <c r="CL657" s="109"/>
      <c r="CM657" s="109"/>
      <c r="CN657" s="109"/>
      <c r="CO657" s="109"/>
      <c r="CP657" s="109"/>
      <c r="CQ657" s="109"/>
      <c r="CR657" s="109"/>
      <c r="CS657" s="109"/>
      <c r="CT657" s="109"/>
      <c r="CU657" s="109"/>
      <c r="CV657" s="109"/>
      <c r="CW657" s="109"/>
      <c r="CX657" s="109"/>
      <c r="CY657" s="109"/>
      <c r="CZ657" s="109"/>
      <c r="DA657" s="109"/>
      <c r="DB657" s="109"/>
      <c r="DC657" s="109"/>
      <c r="DD657" s="109"/>
      <c r="DE657" s="109"/>
    </row>
    <row r="658" spans="1:109" ht="12.75">
      <c r="A658" s="126"/>
      <c r="B658" s="126"/>
      <c r="D658" s="126"/>
      <c r="E658" s="127"/>
      <c r="F658" s="333"/>
      <c r="G658" s="338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09"/>
      <c r="BE658" s="109"/>
      <c r="BF658" s="109"/>
      <c r="BG658" s="109"/>
      <c r="BH658" s="109"/>
      <c r="BI658" s="109"/>
      <c r="BJ658" s="109"/>
      <c r="BK658" s="109"/>
      <c r="BL658" s="109"/>
      <c r="BM658" s="109"/>
      <c r="BN658" s="109"/>
      <c r="BO658" s="109"/>
      <c r="BP658" s="109"/>
      <c r="BQ658" s="109"/>
      <c r="BR658" s="109"/>
      <c r="BS658" s="109"/>
      <c r="BT658" s="109"/>
      <c r="BU658" s="109"/>
      <c r="BV658" s="109"/>
      <c r="BW658" s="109"/>
      <c r="BX658" s="109"/>
      <c r="BY658" s="109"/>
      <c r="BZ658" s="109"/>
      <c r="CA658" s="109"/>
      <c r="CB658" s="109"/>
      <c r="CC658" s="109"/>
      <c r="CD658" s="109"/>
      <c r="CE658" s="109"/>
      <c r="CF658" s="109"/>
      <c r="CG658" s="109"/>
      <c r="CH658" s="109"/>
      <c r="CI658" s="109"/>
      <c r="CJ658" s="109"/>
      <c r="CK658" s="109"/>
      <c r="CL658" s="109"/>
      <c r="CM658" s="109"/>
      <c r="CN658" s="109"/>
      <c r="CO658" s="109"/>
      <c r="CP658" s="109"/>
      <c r="CQ658" s="109"/>
      <c r="CR658" s="109"/>
      <c r="CS658" s="109"/>
      <c r="CT658" s="109"/>
      <c r="CU658" s="109"/>
      <c r="CV658" s="109"/>
      <c r="CW658" s="109"/>
      <c r="CX658" s="109"/>
      <c r="CY658" s="109"/>
      <c r="CZ658" s="109"/>
      <c r="DA658" s="109"/>
      <c r="DB658" s="109"/>
      <c r="DC658" s="109"/>
      <c r="DD658" s="109"/>
      <c r="DE658" s="109"/>
    </row>
    <row r="659" spans="1:109" ht="12.75">
      <c r="A659" s="126"/>
      <c r="B659" s="126"/>
      <c r="D659" s="126"/>
      <c r="E659" s="127"/>
      <c r="F659" s="333"/>
      <c r="G659" s="338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9"/>
      <c r="BG659" s="109"/>
      <c r="BH659" s="109"/>
      <c r="BI659" s="109"/>
      <c r="BJ659" s="109"/>
      <c r="BK659" s="109"/>
      <c r="BL659" s="109"/>
      <c r="BM659" s="109"/>
      <c r="BN659" s="109"/>
      <c r="BO659" s="109"/>
      <c r="BP659" s="109"/>
      <c r="BQ659" s="109"/>
      <c r="BR659" s="109"/>
      <c r="BS659" s="109"/>
      <c r="BT659" s="109"/>
      <c r="BU659" s="109"/>
      <c r="BV659" s="109"/>
      <c r="BW659" s="109"/>
      <c r="BX659" s="109"/>
      <c r="BY659" s="109"/>
      <c r="BZ659" s="109"/>
      <c r="CA659" s="109"/>
      <c r="CB659" s="109"/>
      <c r="CC659" s="109"/>
      <c r="CD659" s="109"/>
      <c r="CE659" s="109"/>
      <c r="CF659" s="109"/>
      <c r="CG659" s="109"/>
      <c r="CH659" s="109"/>
      <c r="CI659" s="109"/>
      <c r="CJ659" s="109"/>
      <c r="CK659" s="109"/>
      <c r="CL659" s="109"/>
      <c r="CM659" s="109"/>
      <c r="CN659" s="109"/>
      <c r="CO659" s="109"/>
      <c r="CP659" s="109"/>
      <c r="CQ659" s="109"/>
      <c r="CR659" s="109"/>
      <c r="CS659" s="109"/>
      <c r="CT659" s="109"/>
      <c r="CU659" s="109"/>
      <c r="CV659" s="109"/>
      <c r="CW659" s="109"/>
      <c r="CX659" s="109"/>
      <c r="CY659" s="109"/>
      <c r="CZ659" s="109"/>
      <c r="DA659" s="109"/>
      <c r="DB659" s="109"/>
      <c r="DC659" s="109"/>
      <c r="DD659" s="109"/>
      <c r="DE659" s="109"/>
    </row>
    <row r="660" spans="1:109" ht="12.75">
      <c r="A660" s="126"/>
      <c r="B660" s="126"/>
      <c r="D660" s="126"/>
      <c r="E660" s="127"/>
      <c r="F660" s="333"/>
      <c r="G660" s="338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09"/>
      <c r="BE660" s="109"/>
      <c r="BF660" s="109"/>
      <c r="BG660" s="109"/>
      <c r="BH660" s="109"/>
      <c r="BI660" s="109"/>
      <c r="BJ660" s="109"/>
      <c r="BK660" s="109"/>
      <c r="BL660" s="109"/>
      <c r="BM660" s="109"/>
      <c r="BN660" s="109"/>
      <c r="BO660" s="109"/>
      <c r="BP660" s="109"/>
      <c r="BQ660" s="109"/>
      <c r="BR660" s="109"/>
      <c r="BS660" s="109"/>
      <c r="BT660" s="109"/>
      <c r="BU660" s="109"/>
      <c r="BV660" s="109"/>
      <c r="BW660" s="109"/>
      <c r="BX660" s="109"/>
      <c r="BY660" s="109"/>
      <c r="BZ660" s="109"/>
      <c r="CA660" s="109"/>
      <c r="CB660" s="109"/>
      <c r="CC660" s="109"/>
      <c r="CD660" s="109"/>
      <c r="CE660" s="109"/>
      <c r="CF660" s="109"/>
      <c r="CG660" s="109"/>
      <c r="CH660" s="109"/>
      <c r="CI660" s="109"/>
      <c r="CJ660" s="109"/>
      <c r="CK660" s="109"/>
      <c r="CL660" s="109"/>
      <c r="CM660" s="109"/>
      <c r="CN660" s="109"/>
      <c r="CO660" s="109"/>
      <c r="CP660" s="109"/>
      <c r="CQ660" s="109"/>
      <c r="CR660" s="109"/>
      <c r="CS660" s="109"/>
      <c r="CT660" s="109"/>
      <c r="CU660" s="109"/>
      <c r="CV660" s="109"/>
      <c r="CW660" s="109"/>
      <c r="CX660" s="109"/>
      <c r="CY660" s="109"/>
      <c r="CZ660" s="109"/>
      <c r="DA660" s="109"/>
      <c r="DB660" s="109"/>
      <c r="DC660" s="109"/>
      <c r="DD660" s="109"/>
      <c r="DE660" s="109"/>
    </row>
    <row r="661" spans="1:109" ht="12.75">
      <c r="A661" s="126"/>
      <c r="B661" s="126"/>
      <c r="D661" s="126"/>
      <c r="E661" s="127"/>
      <c r="F661" s="333"/>
      <c r="G661" s="338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09"/>
      <c r="BE661" s="109"/>
      <c r="BF661" s="109"/>
      <c r="BG661" s="109"/>
      <c r="BH661" s="109"/>
      <c r="BI661" s="109"/>
      <c r="BJ661" s="109"/>
      <c r="BK661" s="109"/>
      <c r="BL661" s="109"/>
      <c r="BM661" s="109"/>
      <c r="BN661" s="109"/>
      <c r="BO661" s="109"/>
      <c r="BP661" s="109"/>
      <c r="BQ661" s="109"/>
      <c r="BR661" s="109"/>
      <c r="BS661" s="109"/>
      <c r="BT661" s="109"/>
      <c r="BU661" s="109"/>
      <c r="BV661" s="109"/>
      <c r="BW661" s="109"/>
      <c r="BX661" s="109"/>
      <c r="BY661" s="109"/>
      <c r="BZ661" s="109"/>
      <c r="CA661" s="109"/>
      <c r="CB661" s="109"/>
      <c r="CC661" s="109"/>
      <c r="CD661" s="109"/>
      <c r="CE661" s="109"/>
      <c r="CF661" s="109"/>
      <c r="CG661" s="109"/>
      <c r="CH661" s="109"/>
      <c r="CI661" s="109"/>
      <c r="CJ661" s="109"/>
      <c r="CK661" s="109"/>
      <c r="CL661" s="109"/>
      <c r="CM661" s="109"/>
      <c r="CN661" s="109"/>
      <c r="CO661" s="109"/>
      <c r="CP661" s="109"/>
      <c r="CQ661" s="109"/>
      <c r="CR661" s="109"/>
      <c r="CS661" s="109"/>
      <c r="CT661" s="109"/>
      <c r="CU661" s="109"/>
      <c r="CV661" s="109"/>
      <c r="CW661" s="109"/>
      <c r="CX661" s="109"/>
      <c r="CY661" s="109"/>
      <c r="CZ661" s="109"/>
      <c r="DA661" s="109"/>
      <c r="DB661" s="109"/>
      <c r="DC661" s="109"/>
      <c r="DD661" s="109"/>
      <c r="DE661" s="109"/>
    </row>
    <row r="662" spans="1:109" ht="12.75">
      <c r="A662" s="126"/>
      <c r="B662" s="126"/>
      <c r="D662" s="126"/>
      <c r="E662" s="127"/>
      <c r="F662" s="333"/>
      <c r="G662" s="338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09"/>
      <c r="BE662" s="109"/>
      <c r="BF662" s="109"/>
      <c r="BG662" s="109"/>
      <c r="BH662" s="109"/>
      <c r="BI662" s="109"/>
      <c r="BJ662" s="109"/>
      <c r="BK662" s="109"/>
      <c r="BL662" s="109"/>
      <c r="BM662" s="109"/>
      <c r="BN662" s="109"/>
      <c r="BO662" s="109"/>
      <c r="BP662" s="109"/>
      <c r="BQ662" s="109"/>
      <c r="BR662" s="109"/>
      <c r="BS662" s="109"/>
      <c r="BT662" s="109"/>
      <c r="BU662" s="109"/>
      <c r="BV662" s="109"/>
      <c r="BW662" s="109"/>
      <c r="BX662" s="109"/>
      <c r="BY662" s="109"/>
      <c r="BZ662" s="109"/>
      <c r="CA662" s="109"/>
      <c r="CB662" s="109"/>
      <c r="CC662" s="109"/>
      <c r="CD662" s="109"/>
      <c r="CE662" s="109"/>
      <c r="CF662" s="109"/>
      <c r="CG662" s="109"/>
      <c r="CH662" s="109"/>
      <c r="CI662" s="109"/>
      <c r="CJ662" s="109"/>
      <c r="CK662" s="109"/>
      <c r="CL662" s="109"/>
      <c r="CM662" s="109"/>
      <c r="CN662" s="109"/>
      <c r="CO662" s="109"/>
      <c r="CP662" s="109"/>
      <c r="CQ662" s="109"/>
      <c r="CR662" s="109"/>
      <c r="CS662" s="109"/>
      <c r="CT662" s="109"/>
      <c r="CU662" s="109"/>
      <c r="CV662" s="109"/>
      <c r="CW662" s="109"/>
      <c r="CX662" s="109"/>
      <c r="CY662" s="109"/>
      <c r="CZ662" s="109"/>
      <c r="DA662" s="109"/>
      <c r="DB662" s="109"/>
      <c r="DC662" s="109"/>
      <c r="DD662" s="109"/>
      <c r="DE662" s="109"/>
    </row>
    <row r="663" spans="1:109" ht="12.75">
      <c r="A663" s="126"/>
      <c r="B663" s="126"/>
      <c r="D663" s="126"/>
      <c r="E663" s="127"/>
      <c r="F663" s="333"/>
      <c r="G663" s="338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09"/>
      <c r="BE663" s="109"/>
      <c r="BF663" s="109"/>
      <c r="BG663" s="109"/>
      <c r="BH663" s="109"/>
      <c r="BI663" s="109"/>
      <c r="BJ663" s="109"/>
      <c r="BK663" s="109"/>
      <c r="BL663" s="109"/>
      <c r="BM663" s="109"/>
      <c r="BN663" s="109"/>
      <c r="BO663" s="109"/>
      <c r="BP663" s="109"/>
      <c r="BQ663" s="109"/>
      <c r="BR663" s="109"/>
      <c r="BS663" s="109"/>
      <c r="BT663" s="109"/>
      <c r="BU663" s="109"/>
      <c r="BV663" s="109"/>
      <c r="BW663" s="109"/>
      <c r="BX663" s="109"/>
      <c r="BY663" s="109"/>
      <c r="BZ663" s="109"/>
      <c r="CA663" s="109"/>
      <c r="CB663" s="109"/>
      <c r="CC663" s="109"/>
      <c r="CD663" s="109"/>
      <c r="CE663" s="109"/>
      <c r="CF663" s="109"/>
      <c r="CG663" s="109"/>
      <c r="CH663" s="109"/>
      <c r="CI663" s="109"/>
      <c r="CJ663" s="109"/>
      <c r="CK663" s="109"/>
      <c r="CL663" s="109"/>
      <c r="CM663" s="109"/>
      <c r="CN663" s="109"/>
      <c r="CO663" s="109"/>
      <c r="CP663" s="109"/>
      <c r="CQ663" s="109"/>
      <c r="CR663" s="109"/>
      <c r="CS663" s="109"/>
      <c r="CT663" s="109"/>
      <c r="CU663" s="109"/>
      <c r="CV663" s="109"/>
      <c r="CW663" s="109"/>
      <c r="CX663" s="109"/>
      <c r="CY663" s="109"/>
      <c r="CZ663" s="109"/>
      <c r="DA663" s="109"/>
      <c r="DB663" s="109"/>
      <c r="DC663" s="109"/>
      <c r="DD663" s="109"/>
      <c r="DE663" s="109"/>
    </row>
    <row r="664" spans="1:109" ht="12.75">
      <c r="A664" s="126"/>
      <c r="B664" s="126"/>
      <c r="D664" s="126"/>
      <c r="E664" s="127"/>
      <c r="F664" s="333"/>
      <c r="G664" s="338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09"/>
      <c r="BE664" s="109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09"/>
      <c r="BQ664" s="109"/>
      <c r="BR664" s="109"/>
      <c r="BS664" s="109"/>
      <c r="BT664" s="109"/>
      <c r="BU664" s="109"/>
      <c r="BV664" s="109"/>
      <c r="BW664" s="109"/>
      <c r="BX664" s="109"/>
      <c r="BY664" s="109"/>
      <c r="BZ664" s="109"/>
      <c r="CA664" s="109"/>
      <c r="CB664" s="109"/>
      <c r="CC664" s="109"/>
      <c r="CD664" s="109"/>
      <c r="CE664" s="109"/>
      <c r="CF664" s="109"/>
      <c r="CG664" s="109"/>
      <c r="CH664" s="109"/>
      <c r="CI664" s="109"/>
      <c r="CJ664" s="109"/>
      <c r="CK664" s="109"/>
      <c r="CL664" s="109"/>
      <c r="CM664" s="109"/>
      <c r="CN664" s="109"/>
      <c r="CO664" s="109"/>
      <c r="CP664" s="109"/>
      <c r="CQ664" s="109"/>
      <c r="CR664" s="109"/>
      <c r="CS664" s="109"/>
      <c r="CT664" s="109"/>
      <c r="CU664" s="109"/>
      <c r="CV664" s="109"/>
      <c r="CW664" s="109"/>
      <c r="CX664" s="109"/>
      <c r="CY664" s="109"/>
      <c r="CZ664" s="109"/>
      <c r="DA664" s="109"/>
      <c r="DB664" s="109"/>
      <c r="DC664" s="109"/>
      <c r="DD664" s="109"/>
      <c r="DE664" s="109"/>
    </row>
    <row r="665" spans="1:109" ht="12.75">
      <c r="A665" s="126"/>
      <c r="B665" s="126"/>
      <c r="D665" s="126"/>
      <c r="E665" s="127"/>
      <c r="F665" s="333"/>
      <c r="G665" s="338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  <c r="AV665" s="109"/>
      <c r="AW665" s="109"/>
      <c r="AX665" s="109"/>
      <c r="AY665" s="109"/>
      <c r="AZ665" s="109"/>
      <c r="BA665" s="109"/>
      <c r="BB665" s="109"/>
      <c r="BC665" s="109"/>
      <c r="BD665" s="109"/>
      <c r="BE665" s="109"/>
      <c r="BF665" s="109"/>
      <c r="BG665" s="109"/>
      <c r="BH665" s="109"/>
      <c r="BI665" s="109"/>
      <c r="BJ665" s="109"/>
      <c r="BK665" s="109"/>
      <c r="BL665" s="109"/>
      <c r="BM665" s="109"/>
      <c r="BN665" s="109"/>
      <c r="BO665" s="109"/>
      <c r="BP665" s="109"/>
      <c r="BQ665" s="109"/>
      <c r="BR665" s="109"/>
      <c r="BS665" s="109"/>
      <c r="BT665" s="109"/>
      <c r="BU665" s="109"/>
      <c r="BV665" s="109"/>
      <c r="BW665" s="109"/>
      <c r="BX665" s="109"/>
      <c r="BY665" s="109"/>
      <c r="BZ665" s="109"/>
      <c r="CA665" s="109"/>
      <c r="CB665" s="109"/>
      <c r="CC665" s="109"/>
      <c r="CD665" s="109"/>
      <c r="CE665" s="109"/>
      <c r="CF665" s="109"/>
      <c r="CG665" s="109"/>
      <c r="CH665" s="109"/>
      <c r="CI665" s="109"/>
      <c r="CJ665" s="109"/>
      <c r="CK665" s="109"/>
      <c r="CL665" s="109"/>
      <c r="CM665" s="109"/>
      <c r="CN665" s="109"/>
      <c r="CO665" s="109"/>
      <c r="CP665" s="109"/>
      <c r="CQ665" s="109"/>
      <c r="CR665" s="109"/>
      <c r="CS665" s="109"/>
      <c r="CT665" s="109"/>
      <c r="CU665" s="109"/>
      <c r="CV665" s="109"/>
      <c r="CW665" s="109"/>
      <c r="CX665" s="109"/>
      <c r="CY665" s="109"/>
      <c r="CZ665" s="109"/>
      <c r="DA665" s="109"/>
      <c r="DB665" s="109"/>
      <c r="DC665" s="109"/>
      <c r="DD665" s="109"/>
      <c r="DE665" s="109"/>
    </row>
    <row r="666" spans="1:109" ht="12.75">
      <c r="A666" s="126"/>
      <c r="B666" s="126"/>
      <c r="D666" s="126"/>
      <c r="E666" s="127"/>
      <c r="F666" s="333"/>
      <c r="G666" s="338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  <c r="AV666" s="109"/>
      <c r="AW666" s="109"/>
      <c r="AX666" s="109"/>
      <c r="AY666" s="109"/>
      <c r="AZ666" s="109"/>
      <c r="BA666" s="109"/>
      <c r="BB666" s="109"/>
      <c r="BC666" s="109"/>
      <c r="BD666" s="109"/>
      <c r="BE666" s="109"/>
      <c r="BF666" s="109"/>
      <c r="BG666" s="109"/>
      <c r="BH666" s="109"/>
      <c r="BI666" s="109"/>
      <c r="BJ666" s="109"/>
      <c r="BK666" s="109"/>
      <c r="BL666" s="109"/>
      <c r="BM666" s="109"/>
      <c r="BN666" s="109"/>
      <c r="BO666" s="109"/>
      <c r="BP666" s="109"/>
      <c r="BQ666" s="109"/>
      <c r="BR666" s="109"/>
      <c r="BS666" s="109"/>
      <c r="BT666" s="109"/>
      <c r="BU666" s="109"/>
      <c r="BV666" s="109"/>
      <c r="BW666" s="109"/>
      <c r="BX666" s="109"/>
      <c r="BY666" s="109"/>
      <c r="BZ666" s="109"/>
      <c r="CA666" s="109"/>
      <c r="CB666" s="109"/>
      <c r="CC666" s="109"/>
      <c r="CD666" s="109"/>
      <c r="CE666" s="109"/>
      <c r="CF666" s="109"/>
      <c r="CG666" s="109"/>
      <c r="CH666" s="109"/>
      <c r="CI666" s="109"/>
      <c r="CJ666" s="109"/>
      <c r="CK666" s="109"/>
      <c r="CL666" s="109"/>
      <c r="CM666" s="109"/>
      <c r="CN666" s="109"/>
      <c r="CO666" s="109"/>
      <c r="CP666" s="109"/>
      <c r="CQ666" s="109"/>
      <c r="CR666" s="109"/>
      <c r="CS666" s="109"/>
      <c r="CT666" s="109"/>
      <c r="CU666" s="109"/>
      <c r="CV666" s="109"/>
      <c r="CW666" s="109"/>
      <c r="CX666" s="109"/>
      <c r="CY666" s="109"/>
      <c r="CZ666" s="109"/>
      <c r="DA666" s="109"/>
      <c r="DB666" s="109"/>
      <c r="DC666" s="109"/>
      <c r="DD666" s="109"/>
      <c r="DE666" s="109"/>
    </row>
    <row r="667" spans="1:109" ht="12.75">
      <c r="A667" s="126"/>
      <c r="B667" s="126"/>
      <c r="D667" s="126"/>
      <c r="E667" s="127"/>
      <c r="F667" s="333"/>
      <c r="G667" s="338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  <c r="AV667" s="109"/>
      <c r="AW667" s="109"/>
      <c r="AX667" s="109"/>
      <c r="AY667" s="109"/>
      <c r="AZ667" s="109"/>
      <c r="BA667" s="109"/>
      <c r="BB667" s="109"/>
      <c r="BC667" s="109"/>
      <c r="BD667" s="109"/>
      <c r="BE667" s="109"/>
      <c r="BF667" s="109"/>
      <c r="BG667" s="109"/>
      <c r="BH667" s="109"/>
      <c r="BI667" s="109"/>
      <c r="BJ667" s="109"/>
      <c r="BK667" s="109"/>
      <c r="BL667" s="109"/>
      <c r="BM667" s="109"/>
      <c r="BN667" s="109"/>
      <c r="BO667" s="109"/>
      <c r="BP667" s="109"/>
      <c r="BQ667" s="109"/>
      <c r="BR667" s="109"/>
      <c r="BS667" s="109"/>
      <c r="BT667" s="109"/>
      <c r="BU667" s="109"/>
      <c r="BV667" s="109"/>
      <c r="BW667" s="109"/>
      <c r="BX667" s="109"/>
      <c r="BY667" s="109"/>
      <c r="BZ667" s="109"/>
      <c r="CA667" s="109"/>
      <c r="CB667" s="109"/>
      <c r="CC667" s="109"/>
      <c r="CD667" s="109"/>
      <c r="CE667" s="109"/>
      <c r="CF667" s="109"/>
      <c r="CG667" s="109"/>
      <c r="CH667" s="109"/>
      <c r="CI667" s="109"/>
      <c r="CJ667" s="109"/>
      <c r="CK667" s="109"/>
      <c r="CL667" s="109"/>
      <c r="CM667" s="109"/>
      <c r="CN667" s="109"/>
      <c r="CO667" s="109"/>
      <c r="CP667" s="109"/>
      <c r="CQ667" s="109"/>
      <c r="CR667" s="109"/>
      <c r="CS667" s="109"/>
      <c r="CT667" s="109"/>
      <c r="CU667" s="109"/>
      <c r="CV667" s="109"/>
      <c r="CW667" s="109"/>
      <c r="CX667" s="109"/>
      <c r="CY667" s="109"/>
      <c r="CZ667" s="109"/>
      <c r="DA667" s="109"/>
      <c r="DB667" s="109"/>
      <c r="DC667" s="109"/>
      <c r="DD667" s="109"/>
      <c r="DE667" s="109"/>
    </row>
    <row r="668" spans="1:109" ht="12.75">
      <c r="A668" s="126"/>
      <c r="B668" s="126"/>
      <c r="D668" s="126"/>
      <c r="E668" s="127"/>
      <c r="F668" s="333"/>
      <c r="G668" s="338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  <c r="AV668" s="109"/>
      <c r="AW668" s="109"/>
      <c r="AX668" s="109"/>
      <c r="AY668" s="109"/>
      <c r="AZ668" s="109"/>
      <c r="BA668" s="109"/>
      <c r="BB668" s="109"/>
      <c r="BC668" s="109"/>
      <c r="BD668" s="109"/>
      <c r="BE668" s="109"/>
      <c r="BF668" s="109"/>
      <c r="BG668" s="109"/>
      <c r="BH668" s="109"/>
      <c r="BI668" s="109"/>
      <c r="BJ668" s="10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109"/>
      <c r="CH668" s="109"/>
      <c r="CI668" s="109"/>
      <c r="CJ668" s="109"/>
      <c r="CK668" s="109"/>
      <c r="CL668" s="109"/>
      <c r="CM668" s="109"/>
      <c r="CN668" s="109"/>
      <c r="CO668" s="109"/>
      <c r="CP668" s="109"/>
      <c r="CQ668" s="109"/>
      <c r="CR668" s="109"/>
      <c r="CS668" s="109"/>
      <c r="CT668" s="109"/>
      <c r="CU668" s="109"/>
      <c r="CV668" s="109"/>
      <c r="CW668" s="109"/>
      <c r="CX668" s="109"/>
      <c r="CY668" s="109"/>
      <c r="CZ668" s="109"/>
      <c r="DA668" s="109"/>
      <c r="DB668" s="109"/>
      <c r="DC668" s="109"/>
      <c r="DD668" s="109"/>
      <c r="DE668" s="109"/>
    </row>
    <row r="669" spans="1:109" ht="12.75">
      <c r="A669" s="126"/>
      <c r="B669" s="126"/>
      <c r="D669" s="126"/>
      <c r="E669" s="127"/>
      <c r="F669" s="333"/>
      <c r="G669" s="338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  <c r="AV669" s="109"/>
      <c r="AW669" s="109"/>
      <c r="AX669" s="109"/>
      <c r="AY669" s="109"/>
      <c r="AZ669" s="109"/>
      <c r="BA669" s="109"/>
      <c r="BB669" s="109"/>
      <c r="BC669" s="109"/>
      <c r="BD669" s="109"/>
      <c r="BE669" s="109"/>
      <c r="BF669" s="109"/>
      <c r="BG669" s="109"/>
      <c r="BH669" s="109"/>
      <c r="BI669" s="109"/>
      <c r="BJ669" s="109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109"/>
      <c r="CH669" s="109"/>
      <c r="CI669" s="109"/>
      <c r="CJ669" s="109"/>
      <c r="CK669" s="109"/>
      <c r="CL669" s="109"/>
      <c r="CM669" s="109"/>
      <c r="CN669" s="109"/>
      <c r="CO669" s="109"/>
      <c r="CP669" s="109"/>
      <c r="CQ669" s="109"/>
      <c r="CR669" s="109"/>
      <c r="CS669" s="109"/>
      <c r="CT669" s="109"/>
      <c r="CU669" s="109"/>
      <c r="CV669" s="109"/>
      <c r="CW669" s="109"/>
      <c r="CX669" s="109"/>
      <c r="CY669" s="109"/>
      <c r="CZ669" s="109"/>
      <c r="DA669" s="109"/>
      <c r="DB669" s="109"/>
      <c r="DC669" s="109"/>
      <c r="DD669" s="109"/>
      <c r="DE669" s="109"/>
    </row>
    <row r="670" spans="1:109" ht="12.75">
      <c r="A670" s="126"/>
      <c r="B670" s="126"/>
      <c r="D670" s="126"/>
      <c r="E670" s="127"/>
      <c r="F670" s="333"/>
      <c r="G670" s="338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  <c r="AV670" s="109"/>
      <c r="AW670" s="109"/>
      <c r="AX670" s="109"/>
      <c r="AY670" s="109"/>
      <c r="AZ670" s="109"/>
      <c r="BA670" s="109"/>
      <c r="BB670" s="109"/>
      <c r="BC670" s="109"/>
      <c r="BD670" s="109"/>
      <c r="BE670" s="109"/>
      <c r="BF670" s="109"/>
      <c r="BG670" s="109"/>
      <c r="BH670" s="109"/>
      <c r="BI670" s="109"/>
      <c r="BJ670" s="109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109"/>
      <c r="CH670" s="109"/>
      <c r="CI670" s="109"/>
      <c r="CJ670" s="109"/>
      <c r="CK670" s="109"/>
      <c r="CL670" s="109"/>
      <c r="CM670" s="109"/>
      <c r="CN670" s="109"/>
      <c r="CO670" s="109"/>
      <c r="CP670" s="109"/>
      <c r="CQ670" s="109"/>
      <c r="CR670" s="109"/>
      <c r="CS670" s="109"/>
      <c r="CT670" s="109"/>
      <c r="CU670" s="109"/>
      <c r="CV670" s="109"/>
      <c r="CW670" s="109"/>
      <c r="CX670" s="109"/>
      <c r="CY670" s="109"/>
      <c r="CZ670" s="109"/>
      <c r="DA670" s="109"/>
      <c r="DB670" s="109"/>
      <c r="DC670" s="109"/>
      <c r="DD670" s="109"/>
      <c r="DE670" s="109"/>
    </row>
    <row r="671" spans="1:109" ht="12.75">
      <c r="A671" s="126"/>
      <c r="B671" s="126"/>
      <c r="D671" s="126"/>
      <c r="E671" s="127"/>
      <c r="F671" s="333"/>
      <c r="G671" s="338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  <c r="AV671" s="109"/>
      <c r="AW671" s="109"/>
      <c r="AX671" s="109"/>
      <c r="AY671" s="109"/>
      <c r="AZ671" s="109"/>
      <c r="BA671" s="109"/>
      <c r="BB671" s="109"/>
      <c r="BC671" s="109"/>
      <c r="BD671" s="109"/>
      <c r="BE671" s="109"/>
      <c r="BF671" s="109"/>
      <c r="BG671" s="109"/>
      <c r="BH671" s="109"/>
      <c r="BI671" s="109"/>
      <c r="BJ671" s="109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109"/>
      <c r="CH671" s="109"/>
      <c r="CI671" s="109"/>
      <c r="CJ671" s="109"/>
      <c r="CK671" s="109"/>
      <c r="CL671" s="109"/>
      <c r="CM671" s="109"/>
      <c r="CN671" s="109"/>
      <c r="CO671" s="109"/>
      <c r="CP671" s="109"/>
      <c r="CQ671" s="109"/>
      <c r="CR671" s="109"/>
      <c r="CS671" s="109"/>
      <c r="CT671" s="109"/>
      <c r="CU671" s="109"/>
      <c r="CV671" s="109"/>
      <c r="CW671" s="109"/>
      <c r="CX671" s="109"/>
      <c r="CY671" s="109"/>
      <c r="CZ671" s="109"/>
      <c r="DA671" s="109"/>
      <c r="DB671" s="109"/>
      <c r="DC671" s="109"/>
      <c r="DD671" s="109"/>
      <c r="DE671" s="109"/>
    </row>
    <row r="672" spans="1:109" ht="12.75">
      <c r="A672" s="126"/>
      <c r="B672" s="126"/>
      <c r="D672" s="126"/>
      <c r="E672" s="127"/>
      <c r="F672" s="333"/>
      <c r="G672" s="338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  <c r="AV672" s="109"/>
      <c r="AW672" s="109"/>
      <c r="AX672" s="109"/>
      <c r="AY672" s="109"/>
      <c r="AZ672" s="109"/>
      <c r="BA672" s="109"/>
      <c r="BB672" s="109"/>
      <c r="BC672" s="109"/>
      <c r="BD672" s="109"/>
      <c r="BE672" s="109"/>
      <c r="BF672" s="109"/>
      <c r="BG672" s="109"/>
      <c r="BH672" s="109"/>
      <c r="BI672" s="109"/>
      <c r="BJ672" s="109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09"/>
      <c r="CH672" s="109"/>
      <c r="CI672" s="109"/>
      <c r="CJ672" s="109"/>
      <c r="CK672" s="109"/>
      <c r="CL672" s="109"/>
      <c r="CM672" s="109"/>
      <c r="CN672" s="109"/>
      <c r="CO672" s="109"/>
      <c r="CP672" s="109"/>
      <c r="CQ672" s="109"/>
      <c r="CR672" s="109"/>
      <c r="CS672" s="109"/>
      <c r="CT672" s="109"/>
      <c r="CU672" s="109"/>
      <c r="CV672" s="109"/>
      <c r="CW672" s="109"/>
      <c r="CX672" s="109"/>
      <c r="CY672" s="109"/>
      <c r="CZ672" s="109"/>
      <c r="DA672" s="109"/>
      <c r="DB672" s="109"/>
      <c r="DC672" s="109"/>
      <c r="DD672" s="109"/>
      <c r="DE672" s="109"/>
    </row>
    <row r="673" spans="1:109" ht="12.75">
      <c r="A673" s="126"/>
      <c r="B673" s="126"/>
      <c r="D673" s="126"/>
      <c r="E673" s="127"/>
      <c r="F673" s="333"/>
      <c r="G673" s="338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  <c r="AV673" s="109"/>
      <c r="AW673" s="109"/>
      <c r="AX673" s="109"/>
      <c r="AY673" s="109"/>
      <c r="AZ673" s="109"/>
      <c r="BA673" s="109"/>
      <c r="BB673" s="109"/>
      <c r="BC673" s="109"/>
      <c r="BD673" s="109"/>
      <c r="BE673" s="109"/>
      <c r="BF673" s="109"/>
      <c r="BG673" s="109"/>
      <c r="BH673" s="109"/>
      <c r="BI673" s="109"/>
      <c r="BJ673" s="109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09"/>
      <c r="CH673" s="109"/>
      <c r="CI673" s="109"/>
      <c r="CJ673" s="109"/>
      <c r="CK673" s="109"/>
      <c r="CL673" s="109"/>
      <c r="CM673" s="109"/>
      <c r="CN673" s="109"/>
      <c r="CO673" s="109"/>
      <c r="CP673" s="109"/>
      <c r="CQ673" s="109"/>
      <c r="CR673" s="109"/>
      <c r="CS673" s="109"/>
      <c r="CT673" s="109"/>
      <c r="CU673" s="109"/>
      <c r="CV673" s="109"/>
      <c r="CW673" s="109"/>
      <c r="CX673" s="109"/>
      <c r="CY673" s="109"/>
      <c r="CZ673" s="109"/>
      <c r="DA673" s="109"/>
      <c r="DB673" s="109"/>
      <c r="DC673" s="109"/>
      <c r="DD673" s="109"/>
      <c r="DE673" s="109"/>
    </row>
    <row r="674" spans="1:109" ht="12.75">
      <c r="A674" s="126"/>
      <c r="B674" s="126"/>
      <c r="D674" s="126"/>
      <c r="E674" s="127"/>
      <c r="F674" s="333"/>
      <c r="G674" s="338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09"/>
      <c r="BE674" s="109"/>
      <c r="BF674" s="109"/>
      <c r="BG674" s="109"/>
      <c r="BH674" s="109"/>
      <c r="BI674" s="109"/>
      <c r="BJ674" s="109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109"/>
      <c r="CH674" s="109"/>
      <c r="CI674" s="109"/>
      <c r="CJ674" s="109"/>
      <c r="CK674" s="109"/>
      <c r="CL674" s="109"/>
      <c r="CM674" s="109"/>
      <c r="CN674" s="109"/>
      <c r="CO674" s="109"/>
      <c r="CP674" s="109"/>
      <c r="CQ674" s="109"/>
      <c r="CR674" s="109"/>
      <c r="CS674" s="109"/>
      <c r="CT674" s="109"/>
      <c r="CU674" s="109"/>
      <c r="CV674" s="109"/>
      <c r="CW674" s="109"/>
      <c r="CX674" s="109"/>
      <c r="CY674" s="109"/>
      <c r="CZ674" s="109"/>
      <c r="DA674" s="109"/>
      <c r="DB674" s="109"/>
      <c r="DC674" s="109"/>
      <c r="DD674" s="109"/>
      <c r="DE674" s="109"/>
    </row>
    <row r="675" spans="1:109" ht="12.75">
      <c r="A675" s="126"/>
      <c r="B675" s="126"/>
      <c r="D675" s="126"/>
      <c r="E675" s="127"/>
      <c r="F675" s="333"/>
      <c r="G675" s="338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  <c r="AV675" s="109"/>
      <c r="AW675" s="109"/>
      <c r="AX675" s="109"/>
      <c r="AY675" s="109"/>
      <c r="AZ675" s="109"/>
      <c r="BA675" s="109"/>
      <c r="BB675" s="109"/>
      <c r="BC675" s="109"/>
      <c r="BD675" s="109"/>
      <c r="BE675" s="109"/>
      <c r="BF675" s="109"/>
      <c r="BG675" s="109"/>
      <c r="BH675" s="109"/>
      <c r="BI675" s="109"/>
      <c r="BJ675" s="109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109"/>
      <c r="CH675" s="109"/>
      <c r="CI675" s="109"/>
      <c r="CJ675" s="109"/>
      <c r="CK675" s="109"/>
      <c r="CL675" s="109"/>
      <c r="CM675" s="109"/>
      <c r="CN675" s="109"/>
      <c r="CO675" s="109"/>
      <c r="CP675" s="109"/>
      <c r="CQ675" s="109"/>
      <c r="CR675" s="109"/>
      <c r="CS675" s="109"/>
      <c r="CT675" s="109"/>
      <c r="CU675" s="109"/>
      <c r="CV675" s="109"/>
      <c r="CW675" s="109"/>
      <c r="CX675" s="109"/>
      <c r="CY675" s="109"/>
      <c r="CZ675" s="109"/>
      <c r="DA675" s="109"/>
      <c r="DB675" s="109"/>
      <c r="DC675" s="109"/>
      <c r="DD675" s="109"/>
      <c r="DE675" s="109"/>
    </row>
    <row r="676" spans="1:109" ht="12.75">
      <c r="A676" s="126"/>
      <c r="B676" s="126"/>
      <c r="D676" s="126"/>
      <c r="E676" s="127"/>
      <c r="F676" s="333"/>
      <c r="G676" s="338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09"/>
      <c r="BE676" s="109"/>
      <c r="BF676" s="109"/>
      <c r="BG676" s="109"/>
      <c r="BH676" s="109"/>
      <c r="BI676" s="109"/>
      <c r="BJ676" s="109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G676" s="109"/>
      <c r="CH676" s="109"/>
      <c r="CI676" s="109"/>
      <c r="CJ676" s="109"/>
      <c r="CK676" s="109"/>
      <c r="CL676" s="109"/>
      <c r="CM676" s="109"/>
      <c r="CN676" s="109"/>
      <c r="CO676" s="109"/>
      <c r="CP676" s="109"/>
      <c r="CQ676" s="109"/>
      <c r="CR676" s="109"/>
      <c r="CS676" s="109"/>
      <c r="CT676" s="109"/>
      <c r="CU676" s="109"/>
      <c r="CV676" s="109"/>
      <c r="CW676" s="109"/>
      <c r="CX676" s="109"/>
      <c r="CY676" s="109"/>
      <c r="CZ676" s="109"/>
      <c r="DA676" s="109"/>
      <c r="DB676" s="109"/>
      <c r="DC676" s="109"/>
      <c r="DD676" s="109"/>
      <c r="DE676" s="109"/>
    </row>
    <row r="677" spans="1:109" ht="12.75">
      <c r="A677" s="126"/>
      <c r="B677" s="126"/>
      <c r="D677" s="126"/>
      <c r="E677" s="127"/>
      <c r="F677" s="333"/>
      <c r="G677" s="338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09"/>
      <c r="BE677" s="109"/>
      <c r="BF677" s="109"/>
      <c r="BG677" s="109"/>
      <c r="BH677" s="109"/>
      <c r="BI677" s="109"/>
      <c r="BJ677" s="109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G677" s="109"/>
      <c r="CH677" s="109"/>
      <c r="CI677" s="109"/>
      <c r="CJ677" s="109"/>
      <c r="CK677" s="109"/>
      <c r="CL677" s="109"/>
      <c r="CM677" s="109"/>
      <c r="CN677" s="109"/>
      <c r="CO677" s="109"/>
      <c r="CP677" s="109"/>
      <c r="CQ677" s="109"/>
      <c r="CR677" s="109"/>
      <c r="CS677" s="109"/>
      <c r="CT677" s="109"/>
      <c r="CU677" s="109"/>
      <c r="CV677" s="109"/>
      <c r="CW677" s="109"/>
      <c r="CX677" s="109"/>
      <c r="CY677" s="109"/>
      <c r="CZ677" s="109"/>
      <c r="DA677" s="109"/>
      <c r="DB677" s="109"/>
      <c r="DC677" s="109"/>
      <c r="DD677" s="109"/>
      <c r="DE677" s="109"/>
    </row>
    <row r="678" spans="1:109" ht="12.75">
      <c r="A678" s="126"/>
      <c r="B678" s="126"/>
      <c r="D678" s="126"/>
      <c r="E678" s="127"/>
      <c r="F678" s="333"/>
      <c r="G678" s="338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  <c r="AV678" s="109"/>
      <c r="AW678" s="109"/>
      <c r="AX678" s="109"/>
      <c r="AY678" s="109"/>
      <c r="AZ678" s="109"/>
      <c r="BA678" s="109"/>
      <c r="BB678" s="109"/>
      <c r="BC678" s="109"/>
      <c r="BD678" s="109"/>
      <c r="BE678" s="109"/>
      <c r="BF678" s="109"/>
      <c r="BG678" s="109"/>
      <c r="BH678" s="109"/>
      <c r="BI678" s="109"/>
      <c r="BJ678" s="109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G678" s="109"/>
      <c r="CH678" s="109"/>
      <c r="CI678" s="109"/>
      <c r="CJ678" s="109"/>
      <c r="CK678" s="109"/>
      <c r="CL678" s="109"/>
      <c r="CM678" s="109"/>
      <c r="CN678" s="109"/>
      <c r="CO678" s="109"/>
      <c r="CP678" s="109"/>
      <c r="CQ678" s="109"/>
      <c r="CR678" s="109"/>
      <c r="CS678" s="109"/>
      <c r="CT678" s="109"/>
      <c r="CU678" s="109"/>
      <c r="CV678" s="109"/>
      <c r="CW678" s="109"/>
      <c r="CX678" s="109"/>
      <c r="CY678" s="109"/>
      <c r="CZ678" s="109"/>
      <c r="DA678" s="109"/>
      <c r="DB678" s="109"/>
      <c r="DC678" s="109"/>
      <c r="DD678" s="109"/>
      <c r="DE678" s="109"/>
    </row>
    <row r="679" spans="1:109" ht="12.75">
      <c r="A679" s="126"/>
      <c r="B679" s="126"/>
      <c r="D679" s="126"/>
      <c r="E679" s="127"/>
      <c r="F679" s="333"/>
      <c r="G679" s="338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  <c r="AV679" s="109"/>
      <c r="AW679" s="109"/>
      <c r="AX679" s="109"/>
      <c r="AY679" s="109"/>
      <c r="AZ679" s="109"/>
      <c r="BA679" s="109"/>
      <c r="BB679" s="109"/>
      <c r="BC679" s="109"/>
      <c r="BD679" s="109"/>
      <c r="BE679" s="109"/>
      <c r="BF679" s="109"/>
      <c r="BG679" s="109"/>
      <c r="BH679" s="109"/>
      <c r="BI679" s="109"/>
      <c r="BJ679" s="109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G679" s="109"/>
      <c r="CH679" s="109"/>
      <c r="CI679" s="109"/>
      <c r="CJ679" s="109"/>
      <c r="CK679" s="109"/>
      <c r="CL679" s="109"/>
      <c r="CM679" s="109"/>
      <c r="CN679" s="109"/>
      <c r="CO679" s="109"/>
      <c r="CP679" s="109"/>
      <c r="CQ679" s="109"/>
      <c r="CR679" s="109"/>
      <c r="CS679" s="109"/>
      <c r="CT679" s="109"/>
      <c r="CU679" s="109"/>
      <c r="CV679" s="109"/>
      <c r="CW679" s="109"/>
      <c r="CX679" s="109"/>
      <c r="CY679" s="109"/>
      <c r="CZ679" s="109"/>
      <c r="DA679" s="109"/>
      <c r="DB679" s="109"/>
      <c r="DC679" s="109"/>
      <c r="DD679" s="109"/>
      <c r="DE679" s="109"/>
    </row>
  </sheetData>
  <sheetProtection/>
  <mergeCells count="66">
    <mergeCell ref="D68:G68"/>
    <mergeCell ref="A3:G3"/>
    <mergeCell ref="A4:F4"/>
    <mergeCell ref="A6:G6"/>
    <mergeCell ref="D64:E64"/>
    <mergeCell ref="D61:E61"/>
    <mergeCell ref="D55:E55"/>
    <mergeCell ref="H8:H9"/>
    <mergeCell ref="B73:F73"/>
    <mergeCell ref="D52:E52"/>
    <mergeCell ref="D63:E63"/>
    <mergeCell ref="D62:E62"/>
    <mergeCell ref="D59:E59"/>
    <mergeCell ref="D67:E67"/>
    <mergeCell ref="D53:E53"/>
    <mergeCell ref="D54:E54"/>
    <mergeCell ref="D65:E65"/>
    <mergeCell ref="D60:E60"/>
    <mergeCell ref="D51:E51"/>
    <mergeCell ref="D36:E36"/>
    <mergeCell ref="A86:E86"/>
    <mergeCell ref="A59:A67"/>
    <mergeCell ref="D57:E57"/>
    <mergeCell ref="D58:E58"/>
    <mergeCell ref="D66:E66"/>
    <mergeCell ref="D49:E49"/>
    <mergeCell ref="D50:E50"/>
    <mergeCell ref="D47:E47"/>
    <mergeCell ref="D46:E46"/>
    <mergeCell ref="D32:E32"/>
    <mergeCell ref="D30:E30"/>
    <mergeCell ref="D31:E31"/>
    <mergeCell ref="D12:E12"/>
    <mergeCell ref="D39:E39"/>
    <mergeCell ref="D16:E16"/>
    <mergeCell ref="D15:E15"/>
    <mergeCell ref="D45:E45"/>
    <mergeCell ref="A12:A16"/>
    <mergeCell ref="A8:C9"/>
    <mergeCell ref="B10:C10"/>
    <mergeCell ref="D11:E11"/>
    <mergeCell ref="D48:E48"/>
    <mergeCell ref="D33:E33"/>
    <mergeCell ref="D34:E34"/>
    <mergeCell ref="D35:E35"/>
    <mergeCell ref="D18:E18"/>
    <mergeCell ref="D8:E9"/>
    <mergeCell ref="A18:A31"/>
    <mergeCell ref="A35:A46"/>
    <mergeCell ref="D42:E42"/>
    <mergeCell ref="B19:B29"/>
    <mergeCell ref="C23:C28"/>
    <mergeCell ref="D40:E40"/>
    <mergeCell ref="D43:E43"/>
    <mergeCell ref="D19:E19"/>
    <mergeCell ref="D37:E37"/>
    <mergeCell ref="G8:G9"/>
    <mergeCell ref="D41:E41"/>
    <mergeCell ref="D38:E38"/>
    <mergeCell ref="D29:E29"/>
    <mergeCell ref="D44:E44"/>
    <mergeCell ref="D20:E20"/>
    <mergeCell ref="D21:E21"/>
    <mergeCell ref="D17:E17"/>
    <mergeCell ref="D10:E10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M196"/>
  <sheetViews>
    <sheetView view="pageBreakPreview" zoomScale="98" zoomScaleSheetLayoutView="98" zoomScalePageLayoutView="0" workbookViewId="0" topLeftCell="A166">
      <selection activeCell="R16" sqref="R16"/>
    </sheetView>
  </sheetViews>
  <sheetFormatPr defaultColWidth="9.140625" defaultRowHeight="12.75"/>
  <cols>
    <col min="1" max="1" width="4.7109375" style="99" customWidth="1"/>
    <col min="2" max="2" width="3.421875" style="99" customWidth="1"/>
    <col min="3" max="3" width="3.7109375" style="99" customWidth="1"/>
    <col min="4" max="4" width="5.28125" style="99" customWidth="1"/>
    <col min="5" max="5" width="23.7109375" style="101" customWidth="1"/>
    <col min="6" max="6" width="5.00390625" style="111" customWidth="1"/>
    <col min="7" max="7" width="12.421875" style="111" customWidth="1"/>
    <col min="8" max="8" width="11.28125" style="68" customWidth="1"/>
    <col min="9" max="9" width="12.7109375" style="68" customWidth="1"/>
    <col min="10" max="10" width="11.421875" style="213" customWidth="1"/>
    <col min="11" max="11" width="11.421875" style="233" customWidth="1"/>
    <col min="12" max="12" width="9.00390625" style="68" customWidth="1"/>
    <col min="13" max="13" width="10.7109375" style="68" customWidth="1"/>
    <col min="14" max="14" width="10.140625" style="68" customWidth="1"/>
    <col min="15" max="15" width="8.7109375" style="68" customWidth="1"/>
    <col min="16" max="16" width="7.140625" style="68" customWidth="1"/>
    <col min="17" max="17" width="12.7109375" style="132" customWidth="1"/>
    <col min="18" max="16384" width="9.140625" style="68" customWidth="1"/>
  </cols>
  <sheetData>
    <row r="1" spans="1:16" ht="12.75">
      <c r="A1" s="401" t="s">
        <v>261</v>
      </c>
      <c r="B1" s="401"/>
      <c r="C1" s="401"/>
      <c r="D1" s="401"/>
      <c r="E1" s="401"/>
      <c r="F1" s="401"/>
      <c r="G1" s="401"/>
      <c r="H1" s="401"/>
      <c r="I1" s="61"/>
      <c r="J1" s="197"/>
      <c r="K1" s="216"/>
      <c r="L1" s="130"/>
      <c r="M1" s="130"/>
      <c r="N1" s="130"/>
      <c r="O1" s="61" t="s">
        <v>327</v>
      </c>
      <c r="P1" s="131"/>
    </row>
    <row r="2" spans="1:14" ht="12.75">
      <c r="A2" s="62" t="s">
        <v>262</v>
      </c>
      <c r="B2" s="62"/>
      <c r="C2" s="62"/>
      <c r="D2" s="62"/>
      <c r="E2" s="62"/>
      <c r="F2" s="62"/>
      <c r="G2" s="62"/>
      <c r="H2" s="62"/>
      <c r="I2" s="62"/>
      <c r="J2" s="198"/>
      <c r="K2" s="217"/>
      <c r="L2" s="61"/>
      <c r="M2" s="61"/>
      <c r="N2" s="61"/>
    </row>
    <row r="3" spans="1:14" ht="12.75">
      <c r="A3" s="378" t="s">
        <v>263</v>
      </c>
      <c r="B3" s="378"/>
      <c r="C3" s="378"/>
      <c r="D3" s="378"/>
      <c r="E3" s="378"/>
      <c r="F3" s="378"/>
      <c r="G3" s="378"/>
      <c r="H3" s="378"/>
      <c r="I3" s="378"/>
      <c r="J3" s="378"/>
      <c r="K3" s="218"/>
      <c r="L3" s="61"/>
      <c r="M3" s="61"/>
      <c r="N3" s="61"/>
    </row>
    <row r="4" spans="1:14" ht="12.75">
      <c r="A4" s="378" t="s">
        <v>264</v>
      </c>
      <c r="B4" s="378"/>
      <c r="C4" s="378"/>
      <c r="D4" s="378"/>
      <c r="E4" s="378"/>
      <c r="F4" s="378"/>
      <c r="G4" s="378"/>
      <c r="H4" s="378"/>
      <c r="I4" s="63"/>
      <c r="J4" s="199"/>
      <c r="K4" s="219"/>
      <c r="L4" s="61"/>
      <c r="M4" s="61"/>
      <c r="N4" s="61"/>
    </row>
    <row r="5" spans="1:16" ht="12.75">
      <c r="A5" s="114"/>
      <c r="B5" s="114"/>
      <c r="C5" s="114"/>
      <c r="D5" s="114"/>
      <c r="E5" s="134"/>
      <c r="F5" s="91"/>
      <c r="G5" s="91"/>
      <c r="H5" s="61"/>
      <c r="I5" s="61"/>
      <c r="J5" s="197"/>
      <c r="K5" s="216"/>
      <c r="L5" s="135"/>
      <c r="M5" s="135"/>
      <c r="N5" s="135"/>
      <c r="O5" s="136"/>
      <c r="P5" s="136"/>
    </row>
    <row r="6" spans="1:16" ht="33" customHeight="1">
      <c r="A6" s="404" t="s">
        <v>328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183"/>
      <c r="N6" s="183"/>
      <c r="O6" s="137"/>
      <c r="P6" s="137"/>
    </row>
    <row r="7" spans="1:14" ht="12.75">
      <c r="A7" s="114"/>
      <c r="B7" s="114"/>
      <c r="C7" s="114"/>
      <c r="D7" s="114"/>
      <c r="E7" s="134"/>
      <c r="F7" s="91"/>
      <c r="G7" s="91"/>
      <c r="H7" s="61"/>
      <c r="I7" s="61"/>
      <c r="J7" s="197"/>
      <c r="K7" s="216"/>
      <c r="L7" s="61"/>
      <c r="M7" s="61"/>
      <c r="N7" s="61"/>
    </row>
    <row r="8" spans="1:16" ht="12.75">
      <c r="A8" s="114"/>
      <c r="B8" s="114"/>
      <c r="C8" s="114"/>
      <c r="D8" s="114"/>
      <c r="E8" s="134"/>
      <c r="F8" s="91"/>
      <c r="G8" s="91"/>
      <c r="H8" s="61"/>
      <c r="I8" s="61"/>
      <c r="J8" s="197"/>
      <c r="K8" s="216"/>
      <c r="L8" s="61"/>
      <c r="M8" s="61"/>
      <c r="N8" s="61"/>
      <c r="P8" s="68" t="s">
        <v>265</v>
      </c>
    </row>
    <row r="9" spans="1:17" ht="39.75" customHeight="1">
      <c r="A9" s="403"/>
      <c r="B9" s="403"/>
      <c r="C9" s="403"/>
      <c r="D9" s="403" t="s">
        <v>266</v>
      </c>
      <c r="E9" s="403"/>
      <c r="F9" s="356" t="s">
        <v>267</v>
      </c>
      <c r="G9" s="398" t="s">
        <v>452</v>
      </c>
      <c r="H9" s="399"/>
      <c r="I9" s="400"/>
      <c r="J9" s="200" t="s">
        <v>459</v>
      </c>
      <c r="K9" s="220" t="s">
        <v>460</v>
      </c>
      <c r="L9" s="165" t="s">
        <v>268</v>
      </c>
      <c r="M9" s="165" t="s">
        <v>448</v>
      </c>
      <c r="N9" s="165" t="s">
        <v>453</v>
      </c>
      <c r="O9" s="165" t="s">
        <v>268</v>
      </c>
      <c r="P9" s="165" t="s">
        <v>268</v>
      </c>
      <c r="Q9" s="382"/>
    </row>
    <row r="10" spans="1:17" ht="18.75" customHeight="1">
      <c r="A10" s="403"/>
      <c r="B10" s="403"/>
      <c r="C10" s="403"/>
      <c r="D10" s="403"/>
      <c r="E10" s="403"/>
      <c r="F10" s="356"/>
      <c r="G10" s="358" t="s">
        <v>329</v>
      </c>
      <c r="H10" s="359"/>
      <c r="I10" s="182"/>
      <c r="J10" s="200"/>
      <c r="K10" s="220"/>
      <c r="L10" s="165"/>
      <c r="M10" s="165"/>
      <c r="N10" s="165"/>
      <c r="O10" s="165"/>
      <c r="P10" s="165"/>
      <c r="Q10" s="383"/>
    </row>
    <row r="11" spans="1:17" ht="63" customHeight="1">
      <c r="A11" s="403"/>
      <c r="B11" s="403"/>
      <c r="C11" s="403"/>
      <c r="D11" s="403"/>
      <c r="E11" s="403"/>
      <c r="F11" s="356"/>
      <c r="G11" s="166" t="s">
        <v>456</v>
      </c>
      <c r="H11" s="166" t="s">
        <v>457</v>
      </c>
      <c r="I11" s="193" t="s">
        <v>450</v>
      </c>
      <c r="J11" s="201"/>
      <c r="K11" s="221"/>
      <c r="L11" s="177" t="s">
        <v>251</v>
      </c>
      <c r="M11" s="177" t="s">
        <v>330</v>
      </c>
      <c r="N11" s="177" t="s">
        <v>330</v>
      </c>
      <c r="O11" s="177" t="s">
        <v>253</v>
      </c>
      <c r="P11" s="177" t="s">
        <v>252</v>
      </c>
      <c r="Q11" s="383"/>
    </row>
    <row r="12" spans="1:16" ht="13.5" customHeight="1">
      <c r="A12" s="177">
        <v>0</v>
      </c>
      <c r="B12" s="379">
        <v>1</v>
      </c>
      <c r="C12" s="379"/>
      <c r="D12" s="402">
        <v>2</v>
      </c>
      <c r="E12" s="402"/>
      <c r="F12" s="138">
        <v>3</v>
      </c>
      <c r="G12" s="77">
        <v>4</v>
      </c>
      <c r="H12" s="77" t="s">
        <v>419</v>
      </c>
      <c r="I12" s="192"/>
      <c r="J12" s="202">
        <v>7</v>
      </c>
      <c r="K12" s="222"/>
      <c r="L12" s="59">
        <v>8</v>
      </c>
      <c r="M12" s="59">
        <v>9</v>
      </c>
      <c r="N12" s="59">
        <v>10</v>
      </c>
      <c r="O12" s="59">
        <v>11</v>
      </c>
      <c r="P12" s="59">
        <v>12</v>
      </c>
    </row>
    <row r="13" spans="1:16" ht="27" customHeight="1">
      <c r="A13" s="176" t="s">
        <v>269</v>
      </c>
      <c r="B13" s="176"/>
      <c r="C13" s="176"/>
      <c r="D13" s="376" t="s">
        <v>204</v>
      </c>
      <c r="E13" s="376"/>
      <c r="F13" s="59">
        <v>1</v>
      </c>
      <c r="G13" s="69">
        <f>G14+G34+G40</f>
        <v>322902</v>
      </c>
      <c r="H13" s="69">
        <f>H14+H34+H40</f>
        <v>322902</v>
      </c>
      <c r="I13" s="156">
        <f>I14+I34+I40</f>
        <v>328771</v>
      </c>
      <c r="J13" s="203">
        <f>J14+J34+J40</f>
        <v>330040</v>
      </c>
      <c r="K13" s="223">
        <f>K14+K34+K40</f>
        <v>330040</v>
      </c>
      <c r="L13" s="64">
        <f>SUM(J13/I13*100)</f>
        <v>100.38598294861774</v>
      </c>
      <c r="M13" s="64">
        <f>M14+M34+M40</f>
        <v>331944</v>
      </c>
      <c r="N13" s="64">
        <f>N14+N34+N40</f>
        <v>333458</v>
      </c>
      <c r="O13" s="64">
        <f aca="true" t="shared" si="0" ref="O13:O69">M13/J13*100</f>
        <v>100.57689976972488</v>
      </c>
      <c r="P13" s="64">
        <f aca="true" t="shared" si="1" ref="P13:P69">N13/M13*100</f>
        <v>100.45610102908924</v>
      </c>
    </row>
    <row r="14" spans="1:16" ht="44.25" customHeight="1">
      <c r="A14" s="377"/>
      <c r="B14" s="167">
        <v>1</v>
      </c>
      <c r="C14" s="176"/>
      <c r="D14" s="376" t="s">
        <v>205</v>
      </c>
      <c r="E14" s="376"/>
      <c r="F14" s="59">
        <v>2</v>
      </c>
      <c r="G14" s="70">
        <f>G15+G20+G21+G24+G25+G26</f>
        <v>312802</v>
      </c>
      <c r="H14" s="70">
        <f>H15+H20+H21+H24+H25+H26</f>
        <v>312802</v>
      </c>
      <c r="I14" s="157">
        <f>I15+I20+I21+I24+I25+I26</f>
        <v>313921</v>
      </c>
      <c r="J14" s="204">
        <f>J15+J20+J21+J24+J25+J26</f>
        <v>314986</v>
      </c>
      <c r="K14" s="224">
        <f>K15+K20+K21+K24+K25+K26</f>
        <v>314986</v>
      </c>
      <c r="L14" s="84">
        <f>SUM(J14/I14*100)</f>
        <v>100.33925732907323</v>
      </c>
      <c r="M14" s="65">
        <f>M15+M20+M21+M24+M25+M26</f>
        <v>318358</v>
      </c>
      <c r="N14" s="65">
        <f>N15+N20+N21+N24+N25+N26</f>
        <v>322412</v>
      </c>
      <c r="O14" s="84">
        <f t="shared" si="0"/>
        <v>101.07052376931038</v>
      </c>
      <c r="P14" s="84">
        <f t="shared" si="1"/>
        <v>101.27340918085928</v>
      </c>
    </row>
    <row r="15" spans="1:16" ht="42" customHeight="1">
      <c r="A15" s="377"/>
      <c r="B15" s="377"/>
      <c r="C15" s="177" t="s">
        <v>305</v>
      </c>
      <c r="D15" s="376" t="s">
        <v>102</v>
      </c>
      <c r="E15" s="376"/>
      <c r="F15" s="59">
        <v>3</v>
      </c>
      <c r="G15" s="70">
        <f>SUM(G16:G19)</f>
        <v>295152</v>
      </c>
      <c r="H15" s="70">
        <f>SUM(H16:H19)</f>
        <v>295152</v>
      </c>
      <c r="I15" s="157">
        <f>SUM(I16:I19)</f>
        <v>289800</v>
      </c>
      <c r="J15" s="204">
        <f>SUM(J16:J19)</f>
        <v>293800</v>
      </c>
      <c r="K15" s="224">
        <f>SUM(K16:K19)</f>
        <v>293800</v>
      </c>
      <c r="L15" s="84">
        <f>SUM(J15/I15*100)</f>
        <v>101.38026224982745</v>
      </c>
      <c r="M15" s="84">
        <f>SUM(M16:M19)</f>
        <v>297205</v>
      </c>
      <c r="N15" s="84">
        <f>SUM(N16:N19)</f>
        <v>301242</v>
      </c>
      <c r="O15" s="84">
        <f t="shared" si="0"/>
        <v>101.15895166780122</v>
      </c>
      <c r="P15" s="84">
        <f t="shared" si="1"/>
        <v>101.35832169714507</v>
      </c>
    </row>
    <row r="16" spans="1:16" ht="15.75" customHeight="1">
      <c r="A16" s="377"/>
      <c r="B16" s="377"/>
      <c r="C16" s="177"/>
      <c r="D16" s="175" t="s">
        <v>26</v>
      </c>
      <c r="E16" s="175" t="s">
        <v>331</v>
      </c>
      <c r="F16" s="59">
        <v>4</v>
      </c>
      <c r="G16" s="70"/>
      <c r="H16" s="70"/>
      <c r="I16" s="155"/>
      <c r="J16" s="204"/>
      <c r="K16" s="224"/>
      <c r="L16" s="65"/>
      <c r="M16" s="84"/>
      <c r="N16" s="84"/>
      <c r="O16" s="65"/>
      <c r="P16" s="65"/>
    </row>
    <row r="17" spans="1:16" ht="15.75" customHeight="1">
      <c r="A17" s="377"/>
      <c r="B17" s="377"/>
      <c r="C17" s="177"/>
      <c r="D17" s="175" t="s">
        <v>28</v>
      </c>
      <c r="E17" s="175" t="s">
        <v>332</v>
      </c>
      <c r="F17" s="59">
        <v>5</v>
      </c>
      <c r="G17" s="70">
        <v>173460</v>
      </c>
      <c r="H17" s="70">
        <v>173460</v>
      </c>
      <c r="I17" s="157">
        <v>168085</v>
      </c>
      <c r="J17" s="204">
        <v>164241</v>
      </c>
      <c r="K17" s="224">
        <v>164241</v>
      </c>
      <c r="L17" s="65">
        <f>SUM(J17/I17*100)</f>
        <v>97.71306184371002</v>
      </c>
      <c r="M17" s="84">
        <v>167849</v>
      </c>
      <c r="N17" s="84">
        <v>170335</v>
      </c>
      <c r="O17" s="65">
        <f t="shared" si="0"/>
        <v>102.19677181702498</v>
      </c>
      <c r="P17" s="65">
        <f t="shared" si="1"/>
        <v>101.48109312536863</v>
      </c>
    </row>
    <row r="18" spans="1:16" ht="15.75" customHeight="1">
      <c r="A18" s="377"/>
      <c r="B18" s="377"/>
      <c r="C18" s="177"/>
      <c r="D18" s="175" t="s">
        <v>37</v>
      </c>
      <c r="E18" s="175" t="s">
        <v>333</v>
      </c>
      <c r="F18" s="59">
        <v>6</v>
      </c>
      <c r="G18" s="70">
        <v>101843</v>
      </c>
      <c r="H18" s="70">
        <v>101843</v>
      </c>
      <c r="I18" s="157">
        <v>101032</v>
      </c>
      <c r="J18" s="204">
        <v>106164</v>
      </c>
      <c r="K18" s="224">
        <v>106164</v>
      </c>
      <c r="L18" s="65">
        <f>SUM(J18/I18*100)</f>
        <v>105.07957874732759</v>
      </c>
      <c r="M18" s="84">
        <v>105378</v>
      </c>
      <c r="N18" s="84">
        <v>106405</v>
      </c>
      <c r="O18" s="65">
        <f t="shared" si="0"/>
        <v>99.25963603481406</v>
      </c>
      <c r="P18" s="65">
        <f t="shared" si="1"/>
        <v>100.97458672588206</v>
      </c>
    </row>
    <row r="19" spans="1:16" ht="15.75" customHeight="1">
      <c r="A19" s="377"/>
      <c r="B19" s="377"/>
      <c r="C19" s="177"/>
      <c r="D19" s="175" t="s">
        <v>38</v>
      </c>
      <c r="E19" s="175" t="s">
        <v>334</v>
      </c>
      <c r="F19" s="59">
        <v>7</v>
      </c>
      <c r="G19" s="70">
        <v>19849</v>
      </c>
      <c r="H19" s="70">
        <v>19849</v>
      </c>
      <c r="I19" s="157">
        <v>20683</v>
      </c>
      <c r="J19" s="204">
        <v>23395</v>
      </c>
      <c r="K19" s="224">
        <v>23395</v>
      </c>
      <c r="L19" s="65">
        <f>SUM(J19/I19*100)</f>
        <v>113.11221776338056</v>
      </c>
      <c r="M19" s="84">
        <v>23978</v>
      </c>
      <c r="N19" s="84">
        <v>24502</v>
      </c>
      <c r="O19" s="65">
        <f t="shared" si="0"/>
        <v>102.49198546698013</v>
      </c>
      <c r="P19" s="65">
        <f t="shared" si="1"/>
        <v>102.18533655851196</v>
      </c>
    </row>
    <row r="20" spans="1:16" ht="15.75" customHeight="1">
      <c r="A20" s="377"/>
      <c r="B20" s="377"/>
      <c r="C20" s="177" t="s">
        <v>311</v>
      </c>
      <c r="D20" s="376" t="s">
        <v>335</v>
      </c>
      <c r="E20" s="376"/>
      <c r="F20" s="59">
        <v>8</v>
      </c>
      <c r="G20" s="70"/>
      <c r="H20" s="70"/>
      <c r="I20" s="155"/>
      <c r="J20" s="204"/>
      <c r="K20" s="224"/>
      <c r="L20" s="65"/>
      <c r="M20" s="84"/>
      <c r="N20" s="84"/>
      <c r="O20" s="65"/>
      <c r="P20" s="65"/>
    </row>
    <row r="21" spans="1:16" ht="52.5" customHeight="1">
      <c r="A21" s="377"/>
      <c r="B21" s="377"/>
      <c r="C21" s="177" t="s">
        <v>313</v>
      </c>
      <c r="D21" s="376" t="s">
        <v>206</v>
      </c>
      <c r="E21" s="376"/>
      <c r="F21" s="59">
        <v>9</v>
      </c>
      <c r="G21" s="70"/>
      <c r="H21" s="70"/>
      <c r="I21" s="155"/>
      <c r="J21" s="204"/>
      <c r="K21" s="224"/>
      <c r="L21" s="65"/>
      <c r="M21" s="84"/>
      <c r="N21" s="84"/>
      <c r="O21" s="65"/>
      <c r="P21" s="65"/>
    </row>
    <row r="22" spans="1:16" ht="27.75" customHeight="1">
      <c r="A22" s="377"/>
      <c r="B22" s="377"/>
      <c r="C22" s="379"/>
      <c r="D22" s="92" t="s">
        <v>336</v>
      </c>
      <c r="E22" s="179" t="s">
        <v>184</v>
      </c>
      <c r="F22" s="59">
        <v>10</v>
      </c>
      <c r="G22" s="70"/>
      <c r="H22" s="70"/>
      <c r="I22" s="155"/>
      <c r="J22" s="204"/>
      <c r="K22" s="224"/>
      <c r="L22" s="65"/>
      <c r="M22" s="84"/>
      <c r="N22" s="84"/>
      <c r="O22" s="65"/>
      <c r="P22" s="65"/>
    </row>
    <row r="23" spans="1:16" ht="27.75" customHeight="1">
      <c r="A23" s="377"/>
      <c r="B23" s="377"/>
      <c r="C23" s="379"/>
      <c r="D23" s="92" t="s">
        <v>338</v>
      </c>
      <c r="E23" s="179" t="s">
        <v>339</v>
      </c>
      <c r="F23" s="59">
        <v>11</v>
      </c>
      <c r="G23" s="70"/>
      <c r="H23" s="70"/>
      <c r="I23" s="155"/>
      <c r="J23" s="204"/>
      <c r="K23" s="224"/>
      <c r="L23" s="65"/>
      <c r="M23" s="84"/>
      <c r="N23" s="84"/>
      <c r="O23" s="65"/>
      <c r="P23" s="65"/>
    </row>
    <row r="24" spans="1:16" ht="25.5" customHeight="1">
      <c r="A24" s="377"/>
      <c r="B24" s="377"/>
      <c r="C24" s="177" t="s">
        <v>315</v>
      </c>
      <c r="D24" s="376" t="s">
        <v>207</v>
      </c>
      <c r="E24" s="376"/>
      <c r="F24" s="59">
        <v>12</v>
      </c>
      <c r="G24" s="70"/>
      <c r="H24" s="70"/>
      <c r="I24" s="155"/>
      <c r="J24" s="204"/>
      <c r="K24" s="224"/>
      <c r="L24" s="65"/>
      <c r="M24" s="84"/>
      <c r="N24" s="84"/>
      <c r="O24" s="65"/>
      <c r="P24" s="65"/>
    </row>
    <row r="25" spans="1:16" ht="29.25" customHeight="1">
      <c r="A25" s="377"/>
      <c r="B25" s="377"/>
      <c r="C25" s="177" t="s">
        <v>317</v>
      </c>
      <c r="D25" s="376" t="s">
        <v>341</v>
      </c>
      <c r="E25" s="376"/>
      <c r="F25" s="59">
        <v>13</v>
      </c>
      <c r="G25" s="70"/>
      <c r="H25" s="70"/>
      <c r="I25" s="157">
        <v>89</v>
      </c>
      <c r="J25" s="204"/>
      <c r="K25" s="224"/>
      <c r="L25" s="65"/>
      <c r="M25" s="84"/>
      <c r="N25" s="84"/>
      <c r="O25" s="65"/>
      <c r="P25" s="65"/>
    </row>
    <row r="26" spans="1:16" ht="43.5" customHeight="1">
      <c r="A26" s="377"/>
      <c r="B26" s="377"/>
      <c r="C26" s="177" t="s">
        <v>342</v>
      </c>
      <c r="D26" s="360" t="s">
        <v>208</v>
      </c>
      <c r="E26" s="361"/>
      <c r="F26" s="59">
        <v>14</v>
      </c>
      <c r="G26" s="70">
        <f>G27+G28+G31+G32+G33</f>
        <v>17650</v>
      </c>
      <c r="H26" s="70">
        <f>H27+H28+H31+H32+H33</f>
        <v>17650</v>
      </c>
      <c r="I26" s="157">
        <f>I27+I28+I31+I32+I33</f>
        <v>24032</v>
      </c>
      <c r="J26" s="204">
        <f>J27+J28+J31+J32+J33</f>
        <v>21186</v>
      </c>
      <c r="K26" s="224">
        <f>K27+K28+K31+K32+K33</f>
        <v>21186</v>
      </c>
      <c r="L26" s="84">
        <f>SUM(J26/I26*100)</f>
        <v>88.1574567243675</v>
      </c>
      <c r="M26" s="84">
        <f>M27+M28+M31+M32+M33</f>
        <v>21153</v>
      </c>
      <c r="N26" s="84">
        <f>N27+N28+N31+N32+N33</f>
        <v>21170</v>
      </c>
      <c r="O26" s="84">
        <f>M26/J26*100</f>
        <v>99.84423676012462</v>
      </c>
      <c r="P26" s="84">
        <f>N26/M26*100</f>
        <v>100.08036685103767</v>
      </c>
    </row>
    <row r="27" spans="1:16" ht="39" customHeight="1">
      <c r="A27" s="377"/>
      <c r="B27" s="176"/>
      <c r="C27" s="177"/>
      <c r="D27" s="175" t="s">
        <v>343</v>
      </c>
      <c r="E27" s="175" t="s">
        <v>345</v>
      </c>
      <c r="F27" s="59">
        <v>15</v>
      </c>
      <c r="G27" s="70">
        <v>2900</v>
      </c>
      <c r="H27" s="70">
        <v>2900</v>
      </c>
      <c r="I27" s="157">
        <v>6648</v>
      </c>
      <c r="J27" s="204">
        <v>4972</v>
      </c>
      <c r="K27" s="224">
        <v>4972</v>
      </c>
      <c r="L27" s="84">
        <f>SUM(J27/I27*100)</f>
        <v>74.78941034897714</v>
      </c>
      <c r="M27" s="84">
        <v>5096</v>
      </c>
      <c r="N27" s="84">
        <v>5213</v>
      </c>
      <c r="O27" s="84">
        <f t="shared" si="0"/>
        <v>102.49396621078037</v>
      </c>
      <c r="P27" s="84">
        <f t="shared" si="1"/>
        <v>102.29591836734696</v>
      </c>
    </row>
    <row r="28" spans="1:16" ht="40.5" customHeight="1">
      <c r="A28" s="377"/>
      <c r="B28" s="176"/>
      <c r="C28" s="177"/>
      <c r="D28" s="175" t="s">
        <v>39</v>
      </c>
      <c r="E28" s="175" t="s">
        <v>211</v>
      </c>
      <c r="F28" s="59">
        <v>16</v>
      </c>
      <c r="G28" s="70"/>
      <c r="H28" s="70"/>
      <c r="I28" s="157"/>
      <c r="J28" s="204"/>
      <c r="K28" s="224"/>
      <c r="L28" s="65"/>
      <c r="M28" s="84"/>
      <c r="N28" s="84"/>
      <c r="O28" s="65"/>
      <c r="P28" s="65"/>
    </row>
    <row r="29" spans="1:17" ht="15.75" customHeight="1">
      <c r="A29" s="377"/>
      <c r="B29" s="176"/>
      <c r="C29" s="177"/>
      <c r="D29" s="175"/>
      <c r="E29" s="175" t="s">
        <v>209</v>
      </c>
      <c r="F29" s="59">
        <v>17</v>
      </c>
      <c r="G29" s="70"/>
      <c r="H29" s="70"/>
      <c r="I29" s="157"/>
      <c r="J29" s="204"/>
      <c r="K29" s="224"/>
      <c r="L29" s="65"/>
      <c r="M29" s="84"/>
      <c r="N29" s="84"/>
      <c r="O29" s="65"/>
      <c r="P29" s="65"/>
      <c r="Q29" s="139"/>
    </row>
    <row r="30" spans="1:16" ht="17.25" customHeight="1">
      <c r="A30" s="377"/>
      <c r="B30" s="176"/>
      <c r="C30" s="177"/>
      <c r="D30" s="175"/>
      <c r="E30" s="175" t="s">
        <v>103</v>
      </c>
      <c r="F30" s="59">
        <v>18</v>
      </c>
      <c r="G30" s="70"/>
      <c r="H30" s="70"/>
      <c r="I30" s="157"/>
      <c r="J30" s="204"/>
      <c r="K30" s="224"/>
      <c r="L30" s="65"/>
      <c r="M30" s="84"/>
      <c r="N30" s="84"/>
      <c r="O30" s="65"/>
      <c r="P30" s="65"/>
    </row>
    <row r="31" spans="1:16" ht="25.5">
      <c r="A31" s="377"/>
      <c r="B31" s="176"/>
      <c r="C31" s="177"/>
      <c r="D31" s="175" t="s">
        <v>40</v>
      </c>
      <c r="E31" s="175" t="s">
        <v>347</v>
      </c>
      <c r="F31" s="59">
        <v>19</v>
      </c>
      <c r="G31" s="70">
        <v>14600</v>
      </c>
      <c r="H31" s="70">
        <v>14600</v>
      </c>
      <c r="I31" s="157">
        <v>14945</v>
      </c>
      <c r="J31" s="204">
        <v>15714</v>
      </c>
      <c r="K31" s="224">
        <v>15714</v>
      </c>
      <c r="L31" s="65">
        <f>SUM(J31/I31*100)</f>
        <v>105.14553362328539</v>
      </c>
      <c r="M31" s="84">
        <v>15714</v>
      </c>
      <c r="N31" s="186">
        <v>15714</v>
      </c>
      <c r="O31" s="65">
        <f>M31/J31*100</f>
        <v>100</v>
      </c>
      <c r="P31" s="65">
        <f>N31/M31*100</f>
        <v>100</v>
      </c>
    </row>
    <row r="32" spans="1:16" ht="29.25" customHeight="1">
      <c r="A32" s="377"/>
      <c r="B32" s="176"/>
      <c r="C32" s="177"/>
      <c r="D32" s="175" t="s">
        <v>41</v>
      </c>
      <c r="E32" s="175" t="s">
        <v>348</v>
      </c>
      <c r="F32" s="59">
        <v>20</v>
      </c>
      <c r="G32" s="70"/>
      <c r="H32" s="70"/>
      <c r="I32" s="157"/>
      <c r="J32" s="204"/>
      <c r="K32" s="224"/>
      <c r="L32" s="65"/>
      <c r="M32" s="84"/>
      <c r="N32" s="187"/>
      <c r="O32" s="65"/>
      <c r="P32" s="65"/>
    </row>
    <row r="33" spans="1:16" ht="28.5" customHeight="1">
      <c r="A33" s="377"/>
      <c r="B33" s="176"/>
      <c r="C33" s="177"/>
      <c r="D33" s="175" t="s">
        <v>42</v>
      </c>
      <c r="E33" s="175" t="s">
        <v>334</v>
      </c>
      <c r="F33" s="59">
        <v>21</v>
      </c>
      <c r="G33" s="70">
        <v>150</v>
      </c>
      <c r="H33" s="70">
        <v>150</v>
      </c>
      <c r="I33" s="157">
        <f>2474-35</f>
        <v>2439</v>
      </c>
      <c r="J33" s="204">
        <v>500</v>
      </c>
      <c r="K33" s="224">
        <v>500</v>
      </c>
      <c r="L33" s="65">
        <f>SUM(J33/I33*100)</f>
        <v>20.50020500205002</v>
      </c>
      <c r="M33" s="84">
        <v>343</v>
      </c>
      <c r="N33" s="84">
        <v>243</v>
      </c>
      <c r="O33" s="65">
        <f>M33/J33*100</f>
        <v>68.60000000000001</v>
      </c>
      <c r="P33" s="65">
        <f>N33/M33*100</f>
        <v>70.8454810495627</v>
      </c>
    </row>
    <row r="34" spans="1:16" ht="42.75" customHeight="1">
      <c r="A34" s="377"/>
      <c r="B34" s="176"/>
      <c r="C34" s="177"/>
      <c r="D34" s="376" t="s">
        <v>210</v>
      </c>
      <c r="E34" s="376"/>
      <c r="F34" s="59">
        <v>22</v>
      </c>
      <c r="G34" s="70">
        <f>SUM(G35:G39)</f>
        <v>10100</v>
      </c>
      <c r="H34" s="70">
        <f>SUM(H35:H39)</f>
        <v>10100</v>
      </c>
      <c r="I34" s="157">
        <f>SUM(I35:I39)</f>
        <v>14850</v>
      </c>
      <c r="J34" s="204">
        <f>SUM(J35:J39)</f>
        <v>15054</v>
      </c>
      <c r="K34" s="224">
        <f>SUM(K35:K39)</f>
        <v>15054</v>
      </c>
      <c r="L34" s="84">
        <f>SUM(J34/I34*100)</f>
        <v>101.37373737373738</v>
      </c>
      <c r="M34" s="84">
        <f>SUM(M35:M39)</f>
        <v>13586</v>
      </c>
      <c r="N34" s="84">
        <f>SUM(N35:N39)</f>
        <v>11046</v>
      </c>
      <c r="O34" s="84">
        <f>M34/J34*100</f>
        <v>90.24843895310217</v>
      </c>
      <c r="P34" s="84">
        <f>N34/M34*100</f>
        <v>81.30428382158104</v>
      </c>
    </row>
    <row r="35" spans="1:16" ht="32.25" customHeight="1">
      <c r="A35" s="377"/>
      <c r="B35" s="176">
        <v>2</v>
      </c>
      <c r="C35" s="177" t="s">
        <v>305</v>
      </c>
      <c r="D35" s="397" t="s">
        <v>349</v>
      </c>
      <c r="E35" s="397"/>
      <c r="F35" s="59">
        <v>23</v>
      </c>
      <c r="G35" s="70"/>
      <c r="H35" s="70"/>
      <c r="I35" s="157"/>
      <c r="J35" s="204"/>
      <c r="K35" s="224"/>
      <c r="L35" s="84"/>
      <c r="M35" s="84"/>
      <c r="N35" s="84"/>
      <c r="O35" s="84"/>
      <c r="P35" s="84"/>
    </row>
    <row r="36" spans="1:16" ht="15.75" customHeight="1">
      <c r="A36" s="377"/>
      <c r="B36" s="377"/>
      <c r="C36" s="177" t="s">
        <v>311</v>
      </c>
      <c r="D36" s="397" t="s">
        <v>350</v>
      </c>
      <c r="E36" s="397"/>
      <c r="F36" s="59">
        <v>24</v>
      </c>
      <c r="G36" s="70"/>
      <c r="H36" s="70"/>
      <c r="I36" s="157"/>
      <c r="J36" s="204"/>
      <c r="K36" s="224"/>
      <c r="L36" s="65"/>
      <c r="M36" s="84"/>
      <c r="N36" s="84"/>
      <c r="O36" s="65"/>
      <c r="P36" s="65"/>
    </row>
    <row r="37" spans="1:16" ht="20.25" customHeight="1">
      <c r="A37" s="377"/>
      <c r="B37" s="377"/>
      <c r="C37" s="177" t="s">
        <v>313</v>
      </c>
      <c r="D37" s="397" t="s">
        <v>351</v>
      </c>
      <c r="E37" s="397"/>
      <c r="F37" s="59">
        <v>25</v>
      </c>
      <c r="G37" s="70">
        <v>8600</v>
      </c>
      <c r="H37" s="70">
        <v>8600</v>
      </c>
      <c r="I37" s="157">
        <v>12810</v>
      </c>
      <c r="J37" s="204">
        <v>13100</v>
      </c>
      <c r="K37" s="224">
        <v>13100</v>
      </c>
      <c r="L37" s="65">
        <f>SUM(J37/I37*100)</f>
        <v>102.26385636221703</v>
      </c>
      <c r="M37" s="84">
        <v>11585</v>
      </c>
      <c r="N37" s="84">
        <v>9000</v>
      </c>
      <c r="O37" s="65">
        <f>M37/J37*100</f>
        <v>88.43511450381679</v>
      </c>
      <c r="P37" s="65">
        <f>N37/M37*100</f>
        <v>77.68666378938282</v>
      </c>
    </row>
    <row r="38" spans="1:16" ht="19.5" customHeight="1">
      <c r="A38" s="377"/>
      <c r="B38" s="377"/>
      <c r="C38" s="177" t="s">
        <v>315</v>
      </c>
      <c r="D38" s="397" t="s">
        <v>352</v>
      </c>
      <c r="E38" s="397"/>
      <c r="F38" s="59">
        <v>26</v>
      </c>
      <c r="G38" s="70">
        <v>1460</v>
      </c>
      <c r="H38" s="70">
        <v>1460</v>
      </c>
      <c r="I38" s="157">
        <v>1893</v>
      </c>
      <c r="J38" s="204">
        <v>1901</v>
      </c>
      <c r="K38" s="224">
        <v>1901</v>
      </c>
      <c r="L38" s="65">
        <f>SUM(J38/I38*100)</f>
        <v>100.42260961436872</v>
      </c>
      <c r="M38" s="84">
        <v>1948</v>
      </c>
      <c r="N38" s="84">
        <v>1993</v>
      </c>
      <c r="O38" s="65">
        <f t="shared" si="0"/>
        <v>102.47238295633876</v>
      </c>
      <c r="P38" s="65">
        <f t="shared" si="1"/>
        <v>102.31006160164272</v>
      </c>
    </row>
    <row r="39" spans="1:16" ht="16.5" customHeight="1">
      <c r="A39" s="377"/>
      <c r="B39" s="377"/>
      <c r="C39" s="177" t="s">
        <v>317</v>
      </c>
      <c r="D39" s="397" t="s">
        <v>353</v>
      </c>
      <c r="E39" s="397"/>
      <c r="F39" s="59">
        <v>27</v>
      </c>
      <c r="G39" s="70">
        <v>40</v>
      </c>
      <c r="H39" s="70">
        <v>40</v>
      </c>
      <c r="I39" s="157">
        <v>147</v>
      </c>
      <c r="J39" s="204">
        <v>53</v>
      </c>
      <c r="K39" s="224">
        <v>53</v>
      </c>
      <c r="L39" s="65">
        <f>SUM(J39/I39*100)</f>
        <v>36.054421768707485</v>
      </c>
      <c r="M39" s="84">
        <v>53</v>
      </c>
      <c r="N39" s="84">
        <v>53</v>
      </c>
      <c r="O39" s="65">
        <f t="shared" si="0"/>
        <v>100</v>
      </c>
      <c r="P39" s="65">
        <f t="shared" si="1"/>
        <v>100</v>
      </c>
    </row>
    <row r="40" spans="1:16" ht="17.25" customHeight="1">
      <c r="A40" s="377"/>
      <c r="B40" s="176">
        <v>3</v>
      </c>
      <c r="C40" s="177"/>
      <c r="D40" s="360" t="s">
        <v>271</v>
      </c>
      <c r="E40" s="361"/>
      <c r="F40" s="59">
        <v>28</v>
      </c>
      <c r="G40" s="70"/>
      <c r="H40" s="70"/>
      <c r="I40" s="155"/>
      <c r="J40" s="204"/>
      <c r="K40" s="224"/>
      <c r="L40" s="65"/>
      <c r="M40" s="84"/>
      <c r="N40" s="84"/>
      <c r="O40" s="65"/>
      <c r="P40" s="65"/>
    </row>
    <row r="41" spans="1:16" ht="27.75" customHeight="1">
      <c r="A41" s="176" t="s">
        <v>272</v>
      </c>
      <c r="B41" s="364" t="s">
        <v>250</v>
      </c>
      <c r="C41" s="365"/>
      <c r="D41" s="365"/>
      <c r="E41" s="366"/>
      <c r="F41" s="59">
        <v>29</v>
      </c>
      <c r="G41" s="69">
        <f>SUM(G42+G149+G157)</f>
        <v>264598</v>
      </c>
      <c r="H41" s="69">
        <f>SUM(H42+H149+H157)</f>
        <v>264598</v>
      </c>
      <c r="I41" s="156">
        <f>I42+I149+I157</f>
        <v>269996</v>
      </c>
      <c r="J41" s="203">
        <f>SUM(J42+J149+J157)</f>
        <v>266531</v>
      </c>
      <c r="K41" s="223"/>
      <c r="L41" s="64">
        <f aca="true" t="shared" si="2" ref="L41:L50">SUM(J41/I41*100)</f>
        <v>98.71664765403932</v>
      </c>
      <c r="M41" s="64">
        <f>SUM(M42+M149+M157)</f>
        <v>267626</v>
      </c>
      <c r="N41" s="64">
        <f>SUM(N42+N149+N157)</f>
        <v>268300</v>
      </c>
      <c r="O41" s="64">
        <f t="shared" si="0"/>
        <v>100.4108340118035</v>
      </c>
      <c r="P41" s="64">
        <f t="shared" si="1"/>
        <v>100.25184399124151</v>
      </c>
    </row>
    <row r="42" spans="1:16" ht="32.25" customHeight="1">
      <c r="A42" s="377"/>
      <c r="B42" s="176">
        <v>1</v>
      </c>
      <c r="C42" s="381" t="s">
        <v>214</v>
      </c>
      <c r="D42" s="381"/>
      <c r="E42" s="381"/>
      <c r="F42" s="59">
        <v>30</v>
      </c>
      <c r="G42" s="70">
        <f>G43+G91+G98+G132</f>
        <v>248977</v>
      </c>
      <c r="H42" s="70">
        <f>H43+H91+H98+H132</f>
        <v>248977</v>
      </c>
      <c r="I42" s="157">
        <f>I43+I91+I98+I132</f>
        <v>259100</v>
      </c>
      <c r="J42" s="204">
        <f>J43+J91+J98+J132</f>
        <v>251000</v>
      </c>
      <c r="K42" s="224"/>
      <c r="L42" s="84">
        <f t="shared" si="2"/>
        <v>96.87379390196836</v>
      </c>
      <c r="M42" s="84">
        <f>M43+M91+M98+M132</f>
        <v>252130</v>
      </c>
      <c r="N42" s="84">
        <f>N43+N91+N98+N132</f>
        <v>255177</v>
      </c>
      <c r="O42" s="84">
        <f t="shared" si="0"/>
        <v>100.45019920318725</v>
      </c>
      <c r="P42" s="84">
        <f t="shared" si="1"/>
        <v>101.20850354975607</v>
      </c>
    </row>
    <row r="43" spans="1:16" ht="27.75" customHeight="1">
      <c r="A43" s="377"/>
      <c r="B43" s="357"/>
      <c r="C43" s="376" t="s">
        <v>215</v>
      </c>
      <c r="D43" s="376"/>
      <c r="E43" s="376"/>
      <c r="F43" s="59">
        <v>31</v>
      </c>
      <c r="G43" s="70">
        <f>SUM(G44+G52+G58)</f>
        <v>100045</v>
      </c>
      <c r="H43" s="70">
        <f>SUM(H44+H52+H58)</f>
        <v>100045</v>
      </c>
      <c r="I43" s="157">
        <f>I44+I52+I58</f>
        <v>65547</v>
      </c>
      <c r="J43" s="204">
        <f>SUM(J44+J52+J58)</f>
        <v>103919</v>
      </c>
      <c r="K43" s="224"/>
      <c r="L43" s="84">
        <f t="shared" si="2"/>
        <v>158.54119944467328</v>
      </c>
      <c r="M43" s="84">
        <f>SUM(M44+M52+M58)</f>
        <v>106406</v>
      </c>
      <c r="N43" s="84">
        <f>SUM(N44+N52+N58)</f>
        <v>109441</v>
      </c>
      <c r="O43" s="84">
        <f t="shared" si="0"/>
        <v>102.39321009632502</v>
      </c>
      <c r="P43" s="84">
        <f t="shared" si="1"/>
        <v>102.85228276600944</v>
      </c>
    </row>
    <row r="44" spans="1:16" ht="42.75" customHeight="1">
      <c r="A44" s="377"/>
      <c r="B44" s="367"/>
      <c r="C44" s="177" t="s">
        <v>354</v>
      </c>
      <c r="D44" s="360" t="s">
        <v>212</v>
      </c>
      <c r="E44" s="361"/>
      <c r="F44" s="59">
        <v>32</v>
      </c>
      <c r="G44" s="70">
        <f>SUM(G45+G46+G49+G50+G51)</f>
        <v>40091</v>
      </c>
      <c r="H44" s="70">
        <f>SUM(H45+H46+H49+H50+H51)</f>
        <v>40091</v>
      </c>
      <c r="I44" s="157">
        <f>I45+I46+I49+I50+I51</f>
        <v>26843</v>
      </c>
      <c r="J44" s="204">
        <f>SUM(J45+J46+J49+J50+J51)</f>
        <v>34786</v>
      </c>
      <c r="K44" s="224"/>
      <c r="L44" s="84">
        <f t="shared" si="2"/>
        <v>129.5905822747085</v>
      </c>
      <c r="M44" s="84">
        <f>SUM(M45+M46+M49+M50+M51)</f>
        <v>37726</v>
      </c>
      <c r="N44" s="84">
        <f>SUM(N45+N46+N49+N50+N51)</f>
        <v>39579</v>
      </c>
      <c r="O44" s="84">
        <f t="shared" si="0"/>
        <v>108.45167596159375</v>
      </c>
      <c r="P44" s="84">
        <f t="shared" si="1"/>
        <v>104.91173196204208</v>
      </c>
    </row>
    <row r="45" spans="1:16" ht="20.25" customHeight="1">
      <c r="A45" s="377"/>
      <c r="B45" s="367"/>
      <c r="C45" s="177" t="s">
        <v>305</v>
      </c>
      <c r="D45" s="360" t="s">
        <v>355</v>
      </c>
      <c r="E45" s="361"/>
      <c r="F45" s="59">
        <v>33</v>
      </c>
      <c r="G45" s="70">
        <v>6104</v>
      </c>
      <c r="H45" s="70">
        <v>6104</v>
      </c>
      <c r="I45" s="157">
        <v>2500</v>
      </c>
      <c r="J45" s="204">
        <v>5854</v>
      </c>
      <c r="K45" s="224"/>
      <c r="L45" s="65">
        <f t="shared" si="2"/>
        <v>234.16000000000003</v>
      </c>
      <c r="M45" s="84">
        <v>6240</v>
      </c>
      <c r="N45" s="84">
        <v>6372</v>
      </c>
      <c r="O45" s="65">
        <f t="shared" si="0"/>
        <v>106.59378202938161</v>
      </c>
      <c r="P45" s="65">
        <f t="shared" si="1"/>
        <v>102.11538461538461</v>
      </c>
    </row>
    <row r="46" spans="1:16" ht="28.5" customHeight="1">
      <c r="A46" s="377"/>
      <c r="B46" s="367"/>
      <c r="C46" s="177" t="s">
        <v>311</v>
      </c>
      <c r="D46" s="360" t="s">
        <v>104</v>
      </c>
      <c r="E46" s="361"/>
      <c r="F46" s="59">
        <v>34</v>
      </c>
      <c r="G46" s="70">
        <v>6877</v>
      </c>
      <c r="H46" s="70">
        <v>6877</v>
      </c>
      <c r="I46" s="157">
        <v>3614</v>
      </c>
      <c r="J46" s="204">
        <v>4634</v>
      </c>
      <c r="K46" s="224"/>
      <c r="L46" s="65">
        <f t="shared" si="2"/>
        <v>128.22357498616492</v>
      </c>
      <c r="M46" s="84">
        <v>5912</v>
      </c>
      <c r="N46" s="84">
        <v>6049</v>
      </c>
      <c r="O46" s="65">
        <f t="shared" si="0"/>
        <v>127.5787656452309</v>
      </c>
      <c r="P46" s="65">
        <f t="shared" si="1"/>
        <v>102.31732070365358</v>
      </c>
    </row>
    <row r="47" spans="1:16" ht="27" customHeight="1">
      <c r="A47" s="377"/>
      <c r="B47" s="367"/>
      <c r="C47" s="177"/>
      <c r="D47" s="175" t="s">
        <v>357</v>
      </c>
      <c r="E47" s="175" t="s">
        <v>358</v>
      </c>
      <c r="F47" s="59">
        <v>35</v>
      </c>
      <c r="G47" s="70">
        <v>2321</v>
      </c>
      <c r="H47" s="70">
        <v>2321</v>
      </c>
      <c r="I47" s="158">
        <v>1133</v>
      </c>
      <c r="J47" s="204">
        <v>1800</v>
      </c>
      <c r="K47" s="224"/>
      <c r="L47" s="65">
        <f t="shared" si="2"/>
        <v>158.8702559576346</v>
      </c>
      <c r="M47" s="84">
        <v>1845</v>
      </c>
      <c r="N47" s="84">
        <v>1887</v>
      </c>
      <c r="O47" s="65">
        <f t="shared" si="0"/>
        <v>102.49999999999999</v>
      </c>
      <c r="P47" s="65">
        <f t="shared" si="1"/>
        <v>102.27642276422763</v>
      </c>
    </row>
    <row r="48" spans="1:16" ht="18" customHeight="1">
      <c r="A48" s="377"/>
      <c r="B48" s="367"/>
      <c r="C48" s="177"/>
      <c r="D48" s="175" t="s">
        <v>359</v>
      </c>
      <c r="E48" s="175" t="s">
        <v>360</v>
      </c>
      <c r="F48" s="59">
        <v>36</v>
      </c>
      <c r="G48" s="70">
        <v>4043</v>
      </c>
      <c r="H48" s="70">
        <v>4043</v>
      </c>
      <c r="I48" s="157">
        <v>2160</v>
      </c>
      <c r="J48" s="204">
        <v>2450</v>
      </c>
      <c r="K48" s="224"/>
      <c r="L48" s="65">
        <f t="shared" si="2"/>
        <v>113.42592592592592</v>
      </c>
      <c r="M48" s="84">
        <v>3674</v>
      </c>
      <c r="N48" s="84">
        <v>3758</v>
      </c>
      <c r="O48" s="65">
        <f t="shared" si="0"/>
        <v>149.9591836734694</v>
      </c>
      <c r="P48" s="65">
        <f t="shared" si="1"/>
        <v>102.28633641807295</v>
      </c>
    </row>
    <row r="49" spans="1:16" ht="31.5" customHeight="1">
      <c r="A49" s="377"/>
      <c r="B49" s="367"/>
      <c r="C49" s="177" t="s">
        <v>313</v>
      </c>
      <c r="D49" s="376" t="s">
        <v>361</v>
      </c>
      <c r="E49" s="376"/>
      <c r="F49" s="59">
        <v>37</v>
      </c>
      <c r="G49" s="70">
        <v>802</v>
      </c>
      <c r="H49" s="70">
        <v>802</v>
      </c>
      <c r="I49" s="157">
        <v>411</v>
      </c>
      <c r="J49" s="204">
        <v>730</v>
      </c>
      <c r="K49" s="224"/>
      <c r="L49" s="65">
        <f t="shared" si="2"/>
        <v>177.61557177615572</v>
      </c>
      <c r="M49" s="84">
        <v>748</v>
      </c>
      <c r="N49" s="84">
        <v>758</v>
      </c>
      <c r="O49" s="65">
        <f t="shared" si="0"/>
        <v>102.46575342465754</v>
      </c>
      <c r="P49" s="65">
        <f t="shared" si="1"/>
        <v>101.33689839572193</v>
      </c>
    </row>
    <row r="50" spans="1:16" ht="18.75" customHeight="1">
      <c r="A50" s="377"/>
      <c r="B50" s="367"/>
      <c r="C50" s="177" t="s">
        <v>315</v>
      </c>
      <c r="D50" s="376" t="s">
        <v>362</v>
      </c>
      <c r="E50" s="376"/>
      <c r="F50" s="59">
        <v>38</v>
      </c>
      <c r="G50" s="70">
        <v>26308</v>
      </c>
      <c r="H50" s="70">
        <v>26308</v>
      </c>
      <c r="I50" s="157">
        <v>20318</v>
      </c>
      <c r="J50" s="204">
        <v>23568</v>
      </c>
      <c r="K50" s="224"/>
      <c r="L50" s="65">
        <f t="shared" si="2"/>
        <v>115.99566886504577</v>
      </c>
      <c r="M50" s="84">
        <v>24826</v>
      </c>
      <c r="N50" s="84">
        <v>26400</v>
      </c>
      <c r="O50" s="65">
        <f t="shared" si="0"/>
        <v>105.3377460964019</v>
      </c>
      <c r="P50" s="65">
        <f t="shared" si="1"/>
        <v>106.34012728590993</v>
      </c>
    </row>
    <row r="51" spans="1:16" ht="18.75" customHeight="1">
      <c r="A51" s="377"/>
      <c r="B51" s="367"/>
      <c r="C51" s="177" t="s">
        <v>317</v>
      </c>
      <c r="D51" s="376" t="s">
        <v>363</v>
      </c>
      <c r="E51" s="376"/>
      <c r="F51" s="59">
        <v>39</v>
      </c>
      <c r="G51" s="70"/>
      <c r="H51" s="70"/>
      <c r="I51" s="85"/>
      <c r="J51" s="204"/>
      <c r="K51" s="224"/>
      <c r="L51" s="65"/>
      <c r="M51" s="84"/>
      <c r="N51" s="84"/>
      <c r="O51" s="65"/>
      <c r="P51" s="65"/>
    </row>
    <row r="52" spans="1:16" ht="44.25" customHeight="1">
      <c r="A52" s="377"/>
      <c r="B52" s="367"/>
      <c r="C52" s="177" t="s">
        <v>364</v>
      </c>
      <c r="D52" s="362" t="s">
        <v>213</v>
      </c>
      <c r="E52" s="363"/>
      <c r="F52" s="59">
        <v>40</v>
      </c>
      <c r="G52" s="70">
        <f>SUM(G53+G54+G57)</f>
        <v>16949</v>
      </c>
      <c r="H52" s="70">
        <f>SUM(H53+H54+H57)</f>
        <v>16949</v>
      </c>
      <c r="I52" s="157">
        <f>I53+I54+I57</f>
        <v>8521</v>
      </c>
      <c r="J52" s="204">
        <f>SUM(J53+J54+J57)</f>
        <v>28739</v>
      </c>
      <c r="K52" s="224"/>
      <c r="L52" s="84">
        <f aca="true" t="shared" si="3" ref="L52:L58">SUM(J52/I52*100)</f>
        <v>337.2726205844384</v>
      </c>
      <c r="M52" s="84">
        <f>SUM(M53+M54+M57)</f>
        <v>29136</v>
      </c>
      <c r="N52" s="84">
        <f>SUM(N53+N54+N57)</f>
        <v>29145</v>
      </c>
      <c r="O52" s="84">
        <f t="shared" si="0"/>
        <v>101.38139810014266</v>
      </c>
      <c r="P52" s="84">
        <f t="shared" si="1"/>
        <v>100.03088962108731</v>
      </c>
    </row>
    <row r="53" spans="1:16" ht="29.25" customHeight="1">
      <c r="A53" s="377"/>
      <c r="B53" s="367"/>
      <c r="C53" s="177" t="s">
        <v>305</v>
      </c>
      <c r="D53" s="397" t="s">
        <v>365</v>
      </c>
      <c r="E53" s="397"/>
      <c r="F53" s="59">
        <v>41</v>
      </c>
      <c r="G53" s="70">
        <v>13782</v>
      </c>
      <c r="H53" s="70">
        <v>13782</v>
      </c>
      <c r="I53" s="157">
        <v>5724</v>
      </c>
      <c r="J53" s="204">
        <v>25475</v>
      </c>
      <c r="K53" s="224"/>
      <c r="L53" s="65">
        <f t="shared" si="3"/>
        <v>445.0559049615653</v>
      </c>
      <c r="M53" s="84">
        <v>26000</v>
      </c>
      <c r="N53" s="84">
        <v>26000</v>
      </c>
      <c r="O53" s="65">
        <f t="shared" si="0"/>
        <v>102.06084396467125</v>
      </c>
      <c r="P53" s="65">
        <f t="shared" si="1"/>
        <v>100</v>
      </c>
    </row>
    <row r="54" spans="1:20" ht="30.75" customHeight="1">
      <c r="A54" s="377"/>
      <c r="B54" s="367"/>
      <c r="C54" s="177" t="s">
        <v>366</v>
      </c>
      <c r="D54" s="362" t="s">
        <v>216</v>
      </c>
      <c r="E54" s="363"/>
      <c r="F54" s="59">
        <v>42</v>
      </c>
      <c r="G54" s="70">
        <f>G55+G56</f>
        <v>302</v>
      </c>
      <c r="H54" s="70">
        <f>H55+H56</f>
        <v>302</v>
      </c>
      <c r="I54" s="157">
        <v>147</v>
      </c>
      <c r="J54" s="204">
        <f>J55+J56</f>
        <v>293</v>
      </c>
      <c r="K54" s="224"/>
      <c r="L54" s="65">
        <f t="shared" si="3"/>
        <v>199.31972789115648</v>
      </c>
      <c r="M54" s="70">
        <f>M55+M56</f>
        <v>296</v>
      </c>
      <c r="N54" s="70">
        <f>N55+N56</f>
        <v>303</v>
      </c>
      <c r="O54" s="65">
        <f t="shared" si="0"/>
        <v>101.02389078498292</v>
      </c>
      <c r="P54" s="65">
        <f t="shared" si="1"/>
        <v>102.36486486486487</v>
      </c>
      <c r="Q54" s="370"/>
      <c r="R54" s="370"/>
      <c r="S54" s="370"/>
      <c r="T54" s="370"/>
    </row>
    <row r="55" spans="1:16" ht="29.25" customHeight="1">
      <c r="A55" s="377"/>
      <c r="B55" s="367"/>
      <c r="C55" s="177"/>
      <c r="D55" s="181" t="s">
        <v>357</v>
      </c>
      <c r="E55" s="181" t="s">
        <v>367</v>
      </c>
      <c r="F55" s="59">
        <v>43</v>
      </c>
      <c r="G55" s="70">
        <v>271</v>
      </c>
      <c r="H55" s="70">
        <v>271</v>
      </c>
      <c r="I55" s="157">
        <v>114</v>
      </c>
      <c r="J55" s="204">
        <v>252</v>
      </c>
      <c r="K55" s="224"/>
      <c r="L55" s="65">
        <f t="shared" si="3"/>
        <v>221.0526315789474</v>
      </c>
      <c r="M55" s="84">
        <v>258</v>
      </c>
      <c r="N55" s="84">
        <v>264</v>
      </c>
      <c r="O55" s="65">
        <f t="shared" si="0"/>
        <v>102.38095238095238</v>
      </c>
      <c r="P55" s="65">
        <f t="shared" si="1"/>
        <v>102.32558139534885</v>
      </c>
    </row>
    <row r="56" spans="1:16" ht="29.25" customHeight="1">
      <c r="A56" s="377"/>
      <c r="B56" s="367"/>
      <c r="C56" s="177"/>
      <c r="D56" s="181" t="s">
        <v>359</v>
      </c>
      <c r="E56" s="181" t="s">
        <v>368</v>
      </c>
      <c r="F56" s="59">
        <v>44</v>
      </c>
      <c r="G56" s="70">
        <v>31</v>
      </c>
      <c r="H56" s="70">
        <v>31</v>
      </c>
      <c r="I56" s="157">
        <v>33</v>
      </c>
      <c r="J56" s="204">
        <v>41</v>
      </c>
      <c r="K56" s="224"/>
      <c r="L56" s="65">
        <f t="shared" si="3"/>
        <v>124.24242424242425</v>
      </c>
      <c r="M56" s="84">
        <v>38</v>
      </c>
      <c r="N56" s="84">
        <v>39</v>
      </c>
      <c r="O56" s="65">
        <f t="shared" si="0"/>
        <v>92.6829268292683</v>
      </c>
      <c r="P56" s="65">
        <f t="shared" si="1"/>
        <v>102.63157894736842</v>
      </c>
    </row>
    <row r="57" spans="1:16" ht="24" customHeight="1">
      <c r="A57" s="377"/>
      <c r="B57" s="367"/>
      <c r="C57" s="177" t="s">
        <v>313</v>
      </c>
      <c r="D57" s="397" t="s">
        <v>369</v>
      </c>
      <c r="E57" s="397"/>
      <c r="F57" s="59">
        <v>45</v>
      </c>
      <c r="G57" s="70">
        <v>2865</v>
      </c>
      <c r="H57" s="70">
        <v>2865</v>
      </c>
      <c r="I57" s="157">
        <v>2650</v>
      </c>
      <c r="J57" s="204">
        <v>2971</v>
      </c>
      <c r="K57" s="224"/>
      <c r="L57" s="65">
        <f t="shared" si="3"/>
        <v>112.11320754716981</v>
      </c>
      <c r="M57" s="84">
        <v>2840</v>
      </c>
      <c r="N57" s="84">
        <v>2842</v>
      </c>
      <c r="O57" s="65">
        <f t="shared" si="0"/>
        <v>95.59071019858634</v>
      </c>
      <c r="P57" s="65">
        <f t="shared" si="1"/>
        <v>100.07042253521128</v>
      </c>
    </row>
    <row r="58" spans="1:16" ht="63" customHeight="1">
      <c r="A58" s="377"/>
      <c r="B58" s="367"/>
      <c r="C58" s="177" t="s">
        <v>370</v>
      </c>
      <c r="D58" s="397" t="s">
        <v>217</v>
      </c>
      <c r="E58" s="397"/>
      <c r="F58" s="59">
        <v>46</v>
      </c>
      <c r="G58" s="70">
        <f>G59+G60+G62+G69+G74+G75+G79+G80+G81+G90</f>
        <v>43005</v>
      </c>
      <c r="H58" s="70">
        <f>H59+H60+H62+H69+H74+H75+H79+H80+H81+H90</f>
        <v>43005</v>
      </c>
      <c r="I58" s="157">
        <f>I59+I60+I62+I69+I74+I75+I79+I80+I81+I90</f>
        <v>30183</v>
      </c>
      <c r="J58" s="204">
        <f>J59+J60+J62+J69+J74+J75+J79+J80+J81+J90</f>
        <v>40394</v>
      </c>
      <c r="K58" s="224"/>
      <c r="L58" s="84">
        <f t="shared" si="3"/>
        <v>133.83030182553094</v>
      </c>
      <c r="M58" s="84">
        <f>M59+M60+M62+M69+M74+M75+M79+M80+M81+M90</f>
        <v>39544</v>
      </c>
      <c r="N58" s="84">
        <f>N59+N60+N62+N69+N74+N75+N79+N80+N81+N90</f>
        <v>40717</v>
      </c>
      <c r="O58" s="84">
        <f t="shared" si="0"/>
        <v>97.89572708818142</v>
      </c>
      <c r="P58" s="84">
        <f t="shared" si="1"/>
        <v>102.96631600242767</v>
      </c>
    </row>
    <row r="59" spans="1:16" ht="22.5" customHeight="1">
      <c r="A59" s="377"/>
      <c r="B59" s="367"/>
      <c r="C59" s="177" t="s">
        <v>305</v>
      </c>
      <c r="D59" s="397" t="s">
        <v>371</v>
      </c>
      <c r="E59" s="397"/>
      <c r="F59" s="59">
        <v>47</v>
      </c>
      <c r="G59" s="70"/>
      <c r="H59" s="70"/>
      <c r="I59" s="157"/>
      <c r="J59" s="204"/>
      <c r="K59" s="224"/>
      <c r="L59" s="65"/>
      <c r="M59" s="84"/>
      <c r="N59" s="84"/>
      <c r="O59" s="65"/>
      <c r="P59" s="65"/>
    </row>
    <row r="60" spans="1:16" ht="30" customHeight="1">
      <c r="A60" s="377"/>
      <c r="B60" s="367"/>
      <c r="C60" s="177" t="s">
        <v>311</v>
      </c>
      <c r="D60" s="397" t="s">
        <v>372</v>
      </c>
      <c r="E60" s="397"/>
      <c r="F60" s="59">
        <v>48</v>
      </c>
      <c r="G60" s="70">
        <v>2393</v>
      </c>
      <c r="H60" s="70">
        <v>2393</v>
      </c>
      <c r="I60" s="157">
        <f>448+12</f>
        <v>460</v>
      </c>
      <c r="J60" s="204">
        <v>2444</v>
      </c>
      <c r="K60" s="224"/>
      <c r="L60" s="65">
        <f>SUM(J60/I60*100)</f>
        <v>531.304347826087</v>
      </c>
      <c r="M60" s="84">
        <v>1443</v>
      </c>
      <c r="N60" s="84">
        <v>1446</v>
      </c>
      <c r="O60" s="65">
        <f t="shared" si="0"/>
        <v>59.04255319148937</v>
      </c>
      <c r="P60" s="65">
        <f t="shared" si="1"/>
        <v>100.2079002079002</v>
      </c>
    </row>
    <row r="61" spans="1:16" ht="30" customHeight="1">
      <c r="A61" s="377"/>
      <c r="B61" s="367"/>
      <c r="C61" s="177"/>
      <c r="D61" s="94" t="s">
        <v>357</v>
      </c>
      <c r="E61" s="94" t="s">
        <v>373</v>
      </c>
      <c r="F61" s="59">
        <v>49</v>
      </c>
      <c r="G61" s="70">
        <v>888</v>
      </c>
      <c r="H61" s="70">
        <v>888</v>
      </c>
      <c r="I61" s="157">
        <v>76</v>
      </c>
      <c r="J61" s="204">
        <v>900</v>
      </c>
      <c r="K61" s="224"/>
      <c r="L61" s="65">
        <f>SUM(J61/I61*100)</f>
        <v>1184.2105263157896</v>
      </c>
      <c r="M61" s="84">
        <v>900</v>
      </c>
      <c r="N61" s="84">
        <v>900</v>
      </c>
      <c r="O61" s="65">
        <f t="shared" si="0"/>
        <v>100</v>
      </c>
      <c r="P61" s="65">
        <f t="shared" si="1"/>
        <v>100</v>
      </c>
    </row>
    <row r="62" spans="1:16" ht="36.75" customHeight="1">
      <c r="A62" s="377"/>
      <c r="B62" s="367"/>
      <c r="C62" s="177" t="s">
        <v>313</v>
      </c>
      <c r="D62" s="362" t="s">
        <v>218</v>
      </c>
      <c r="E62" s="363"/>
      <c r="F62" s="59">
        <v>50</v>
      </c>
      <c r="G62" s="70">
        <f>G63+G65</f>
        <v>474</v>
      </c>
      <c r="H62" s="70">
        <f>H63+H65</f>
        <v>474</v>
      </c>
      <c r="I62" s="157">
        <f>I63+I65</f>
        <v>187</v>
      </c>
      <c r="J62" s="204">
        <f>J63+J65</f>
        <v>509</v>
      </c>
      <c r="K62" s="224"/>
      <c r="L62" s="65">
        <f>SUM(J62/I62*100)</f>
        <v>272.19251336898395</v>
      </c>
      <c r="M62" s="84">
        <f>M63+M65</f>
        <v>450</v>
      </c>
      <c r="N62" s="84">
        <f>N63+N65</f>
        <v>463</v>
      </c>
      <c r="O62" s="65">
        <f t="shared" si="0"/>
        <v>88.40864440078585</v>
      </c>
      <c r="P62" s="65">
        <f t="shared" si="1"/>
        <v>102.8888888888889</v>
      </c>
    </row>
    <row r="63" spans="1:16" ht="27" customHeight="1">
      <c r="A63" s="377"/>
      <c r="B63" s="367"/>
      <c r="C63" s="177"/>
      <c r="D63" s="94" t="s">
        <v>374</v>
      </c>
      <c r="E63" s="94" t="s">
        <v>375</v>
      </c>
      <c r="F63" s="59">
        <v>51</v>
      </c>
      <c r="G63" s="70">
        <v>206</v>
      </c>
      <c r="H63" s="70">
        <v>206</v>
      </c>
      <c r="I63" s="157">
        <v>123</v>
      </c>
      <c r="J63" s="204">
        <v>219</v>
      </c>
      <c r="K63" s="224"/>
      <c r="L63" s="65">
        <f>SUM(J63/I63*100)</f>
        <v>178.0487804878049</v>
      </c>
      <c r="M63" s="84">
        <v>224</v>
      </c>
      <c r="N63" s="84">
        <v>229</v>
      </c>
      <c r="O63" s="65">
        <f t="shared" si="0"/>
        <v>102.28310502283105</v>
      </c>
      <c r="P63" s="65">
        <f t="shared" si="1"/>
        <v>102.23214285714286</v>
      </c>
    </row>
    <row r="64" spans="1:16" ht="54" customHeight="1">
      <c r="A64" s="377"/>
      <c r="B64" s="367"/>
      <c r="C64" s="177"/>
      <c r="D64" s="94"/>
      <c r="E64" s="179" t="s">
        <v>219</v>
      </c>
      <c r="F64" s="59">
        <v>52</v>
      </c>
      <c r="G64" s="70"/>
      <c r="H64" s="70"/>
      <c r="I64" s="158"/>
      <c r="J64" s="204"/>
      <c r="K64" s="224"/>
      <c r="L64" s="65"/>
      <c r="M64" s="84"/>
      <c r="N64" s="84"/>
      <c r="O64" s="65"/>
      <c r="P64" s="65"/>
    </row>
    <row r="65" spans="1:16" ht="29.25" customHeight="1">
      <c r="A65" s="377"/>
      <c r="B65" s="367"/>
      <c r="C65" s="177"/>
      <c r="D65" s="94" t="s">
        <v>377</v>
      </c>
      <c r="E65" s="94" t="s">
        <v>378</v>
      </c>
      <c r="F65" s="59">
        <v>53</v>
      </c>
      <c r="G65" s="70">
        <f>G66+G67+G68</f>
        <v>268</v>
      </c>
      <c r="H65" s="70">
        <f>H66+H67+H68</f>
        <v>268</v>
      </c>
      <c r="I65" s="157">
        <f>I66+I67+I68</f>
        <v>64</v>
      </c>
      <c r="J65" s="204">
        <f>J66+J67+J68</f>
        <v>290</v>
      </c>
      <c r="K65" s="224"/>
      <c r="L65" s="65">
        <f>SUM(J65/I65*100)</f>
        <v>453.125</v>
      </c>
      <c r="M65" s="70">
        <f>M66+M67+M68</f>
        <v>226</v>
      </c>
      <c r="N65" s="70">
        <f>N66+N67+N68</f>
        <v>234</v>
      </c>
      <c r="O65" s="65">
        <f t="shared" si="0"/>
        <v>77.93103448275862</v>
      </c>
      <c r="P65" s="65">
        <f t="shared" si="1"/>
        <v>103.53982300884957</v>
      </c>
    </row>
    <row r="66" spans="1:16" ht="80.25" customHeight="1">
      <c r="A66" s="377"/>
      <c r="B66" s="367"/>
      <c r="C66" s="177"/>
      <c r="D66" s="94"/>
      <c r="E66" s="179" t="s">
        <v>220</v>
      </c>
      <c r="F66" s="59">
        <v>54</v>
      </c>
      <c r="G66" s="70"/>
      <c r="H66" s="70"/>
      <c r="I66" s="158"/>
      <c r="J66" s="204"/>
      <c r="K66" s="224"/>
      <c r="L66" s="65"/>
      <c r="M66" s="84"/>
      <c r="N66" s="84"/>
      <c r="O66" s="65"/>
      <c r="P66" s="65"/>
    </row>
    <row r="67" spans="1:16" ht="93" customHeight="1">
      <c r="A67" s="377"/>
      <c r="B67" s="367"/>
      <c r="C67" s="177"/>
      <c r="D67" s="94"/>
      <c r="E67" s="179" t="s">
        <v>221</v>
      </c>
      <c r="F67" s="59">
        <v>55</v>
      </c>
      <c r="G67" s="70"/>
      <c r="H67" s="70"/>
      <c r="I67" s="158"/>
      <c r="J67" s="204"/>
      <c r="K67" s="224"/>
      <c r="L67" s="65"/>
      <c r="M67" s="84"/>
      <c r="N67" s="84"/>
      <c r="O67" s="65"/>
      <c r="P67" s="65"/>
    </row>
    <row r="68" spans="1:16" ht="26.25" customHeight="1">
      <c r="A68" s="377"/>
      <c r="B68" s="367"/>
      <c r="C68" s="177"/>
      <c r="D68" s="94"/>
      <c r="E68" s="179" t="s">
        <v>105</v>
      </c>
      <c r="F68" s="59">
        <v>56</v>
      </c>
      <c r="G68" s="70">
        <v>268</v>
      </c>
      <c r="H68" s="70">
        <v>268</v>
      </c>
      <c r="I68" s="157">
        <v>64</v>
      </c>
      <c r="J68" s="204">
        <v>290</v>
      </c>
      <c r="K68" s="224"/>
      <c r="L68" s="65">
        <f>SUM(J68/I68*100)</f>
        <v>453.125</v>
      </c>
      <c r="M68" s="84">
        <v>226</v>
      </c>
      <c r="N68" s="84">
        <v>234</v>
      </c>
      <c r="O68" s="65">
        <f t="shared" si="0"/>
        <v>77.93103448275862</v>
      </c>
      <c r="P68" s="65">
        <f t="shared" si="1"/>
        <v>103.53982300884957</v>
      </c>
    </row>
    <row r="69" spans="1:16" ht="39.75" customHeight="1">
      <c r="A69" s="377"/>
      <c r="B69" s="367"/>
      <c r="C69" s="177" t="s">
        <v>315</v>
      </c>
      <c r="D69" s="376" t="s">
        <v>222</v>
      </c>
      <c r="E69" s="394"/>
      <c r="F69" s="59">
        <v>57</v>
      </c>
      <c r="G69" s="70">
        <f>G70+G71+G73</f>
        <v>600</v>
      </c>
      <c r="H69" s="70">
        <f>H70+H71+H73</f>
        <v>600</v>
      </c>
      <c r="I69" s="157">
        <v>366</v>
      </c>
      <c r="J69" s="204">
        <f>J70+J71+J73</f>
        <v>600</v>
      </c>
      <c r="K69" s="224"/>
      <c r="L69" s="65">
        <f>SUM(J69/I69*100)</f>
        <v>163.9344262295082</v>
      </c>
      <c r="M69" s="70">
        <f>M70+M71+M73</f>
        <v>600</v>
      </c>
      <c r="N69" s="70">
        <f>N70+N71+N73</f>
        <v>600</v>
      </c>
      <c r="O69" s="65">
        <f t="shared" si="0"/>
        <v>100</v>
      </c>
      <c r="P69" s="65">
        <f t="shared" si="1"/>
        <v>100</v>
      </c>
    </row>
    <row r="70" spans="1:16" ht="29.25" customHeight="1">
      <c r="A70" s="377"/>
      <c r="B70" s="367"/>
      <c r="C70" s="177"/>
      <c r="D70" s="175" t="s">
        <v>48</v>
      </c>
      <c r="E70" s="95" t="s">
        <v>379</v>
      </c>
      <c r="F70" s="59">
        <v>58</v>
      </c>
      <c r="G70" s="70">
        <v>240</v>
      </c>
      <c r="H70" s="70">
        <v>240</v>
      </c>
      <c r="I70" s="157">
        <v>25</v>
      </c>
      <c r="J70" s="204">
        <v>240</v>
      </c>
      <c r="K70" s="224"/>
      <c r="L70" s="65">
        <f>SUM(J70/I70*100)</f>
        <v>960</v>
      </c>
      <c r="M70" s="70">
        <v>240</v>
      </c>
      <c r="N70" s="70">
        <v>240</v>
      </c>
      <c r="O70" s="65">
        <f>M70/J70*100</f>
        <v>100</v>
      </c>
      <c r="P70" s="65">
        <f>N70/M70*100</f>
        <v>100</v>
      </c>
    </row>
    <row r="71" spans="1:16" ht="32.25" customHeight="1">
      <c r="A71" s="377"/>
      <c r="B71" s="367"/>
      <c r="C71" s="177"/>
      <c r="D71" s="175" t="s">
        <v>49</v>
      </c>
      <c r="E71" s="95" t="s">
        <v>380</v>
      </c>
      <c r="F71" s="59">
        <v>59</v>
      </c>
      <c r="G71" s="70">
        <v>350</v>
      </c>
      <c r="H71" s="70">
        <v>350</v>
      </c>
      <c r="I71" s="157">
        <f>205+36+40+12+5+43</f>
        <v>341</v>
      </c>
      <c r="J71" s="204">
        <v>350</v>
      </c>
      <c r="K71" s="224"/>
      <c r="L71" s="65">
        <f>SUM(J71/I71*100)</f>
        <v>102.63929618768329</v>
      </c>
      <c r="M71" s="70">
        <v>350</v>
      </c>
      <c r="N71" s="70">
        <v>350</v>
      </c>
      <c r="O71" s="65">
        <f>M71/J71*100</f>
        <v>100</v>
      </c>
      <c r="P71" s="65">
        <f>N71/M71*100</f>
        <v>100</v>
      </c>
    </row>
    <row r="72" spans="1:16" ht="39.75" customHeight="1">
      <c r="A72" s="377"/>
      <c r="B72" s="367"/>
      <c r="C72" s="177"/>
      <c r="D72" s="175" t="s">
        <v>50</v>
      </c>
      <c r="E72" s="95" t="s">
        <v>381</v>
      </c>
      <c r="F72" s="59">
        <v>60</v>
      </c>
      <c r="G72" s="70">
        <v>150</v>
      </c>
      <c r="H72" s="70">
        <v>150</v>
      </c>
      <c r="I72" s="157">
        <f>24+40+12</f>
        <v>76</v>
      </c>
      <c r="J72" s="204">
        <v>150</v>
      </c>
      <c r="K72" s="224"/>
      <c r="L72" s="65">
        <f>SUM(J72/I72*100)</f>
        <v>197.36842105263156</v>
      </c>
      <c r="M72" s="70">
        <v>150</v>
      </c>
      <c r="N72" s="70">
        <v>150</v>
      </c>
      <c r="O72" s="65">
        <f aca="true" t="shared" si="4" ref="O72:O140">M72/J72*100</f>
        <v>100</v>
      </c>
      <c r="P72" s="65">
        <f aca="true" t="shared" si="5" ref="P72:P140">N72/M72*100</f>
        <v>100</v>
      </c>
    </row>
    <row r="73" spans="1:16" ht="26.25" customHeight="1">
      <c r="A73" s="377"/>
      <c r="B73" s="367"/>
      <c r="C73" s="177"/>
      <c r="D73" s="175" t="s">
        <v>51</v>
      </c>
      <c r="E73" s="95" t="s">
        <v>382</v>
      </c>
      <c r="F73" s="59">
        <v>61</v>
      </c>
      <c r="G73" s="70">
        <v>10</v>
      </c>
      <c r="H73" s="70">
        <v>10</v>
      </c>
      <c r="I73" s="157">
        <v>0</v>
      </c>
      <c r="J73" s="204">
        <v>10</v>
      </c>
      <c r="K73" s="224"/>
      <c r="L73" s="117"/>
      <c r="M73" s="70">
        <v>10</v>
      </c>
      <c r="N73" s="70">
        <v>10</v>
      </c>
      <c r="O73" s="65">
        <f t="shared" si="4"/>
        <v>100</v>
      </c>
      <c r="P73" s="65">
        <f t="shared" si="5"/>
        <v>100</v>
      </c>
    </row>
    <row r="74" spans="1:16" ht="27.75" customHeight="1">
      <c r="A74" s="377"/>
      <c r="B74" s="367"/>
      <c r="C74" s="177" t="s">
        <v>317</v>
      </c>
      <c r="D74" s="376" t="s">
        <v>383</v>
      </c>
      <c r="E74" s="376"/>
      <c r="F74" s="59">
        <v>62</v>
      </c>
      <c r="G74" s="70">
        <v>155</v>
      </c>
      <c r="H74" s="70">
        <v>155</v>
      </c>
      <c r="I74" s="157">
        <v>143</v>
      </c>
      <c r="J74" s="204">
        <v>175</v>
      </c>
      <c r="K74" s="224"/>
      <c r="L74" s="65">
        <f>SUM(J74/I74*100)</f>
        <v>122.37762237762237</v>
      </c>
      <c r="M74" s="84">
        <v>176</v>
      </c>
      <c r="N74" s="84">
        <v>177</v>
      </c>
      <c r="O74" s="65">
        <f t="shared" si="4"/>
        <v>100.57142857142858</v>
      </c>
      <c r="P74" s="65">
        <f t="shared" si="5"/>
        <v>100.56818181818181</v>
      </c>
    </row>
    <row r="75" spans="1:16" ht="29.25" customHeight="1">
      <c r="A75" s="377"/>
      <c r="B75" s="367"/>
      <c r="C75" s="177" t="s">
        <v>342</v>
      </c>
      <c r="D75" s="376" t="s">
        <v>384</v>
      </c>
      <c r="E75" s="376"/>
      <c r="F75" s="59">
        <v>63</v>
      </c>
      <c r="G75" s="70">
        <v>894</v>
      </c>
      <c r="H75" s="70">
        <v>894</v>
      </c>
      <c r="I75" s="157">
        <f>538-3</f>
        <v>535</v>
      </c>
      <c r="J75" s="204">
        <v>1326</v>
      </c>
      <c r="K75" s="224"/>
      <c r="L75" s="65">
        <f>SUM(J75/I75*100)</f>
        <v>247.85046728971963</v>
      </c>
      <c r="M75" s="84">
        <v>1359</v>
      </c>
      <c r="N75" s="84">
        <v>1394</v>
      </c>
      <c r="O75" s="65">
        <f t="shared" si="4"/>
        <v>102.48868778280541</v>
      </c>
      <c r="P75" s="65">
        <f t="shared" si="5"/>
        <v>102.57542310522443</v>
      </c>
    </row>
    <row r="76" spans="1:16" ht="27" customHeight="1">
      <c r="A76" s="377"/>
      <c r="B76" s="367"/>
      <c r="C76" s="177"/>
      <c r="D76" s="376" t="s">
        <v>223</v>
      </c>
      <c r="E76" s="376"/>
      <c r="F76" s="59">
        <v>64</v>
      </c>
      <c r="G76" s="70">
        <f>G77+G78</f>
        <v>270</v>
      </c>
      <c r="H76" s="70">
        <f>H77+H78</f>
        <v>270</v>
      </c>
      <c r="I76" s="157">
        <f>I77+I78</f>
        <v>220</v>
      </c>
      <c r="J76" s="204">
        <f>J77+J78</f>
        <v>464</v>
      </c>
      <c r="K76" s="224"/>
      <c r="L76" s="65">
        <f>SUM(J76/I76*100)</f>
        <v>210.90909090909088</v>
      </c>
      <c r="M76" s="84">
        <f>M77+M78</f>
        <v>475</v>
      </c>
      <c r="N76" s="84">
        <f>N77+N78</f>
        <v>489</v>
      </c>
      <c r="O76" s="65">
        <f t="shared" si="4"/>
        <v>102.37068965517241</v>
      </c>
      <c r="P76" s="65">
        <f t="shared" si="5"/>
        <v>102.94736842105263</v>
      </c>
    </row>
    <row r="77" spans="1:16" ht="17.25" customHeight="1">
      <c r="A77" s="377"/>
      <c r="B77" s="367"/>
      <c r="C77" s="177"/>
      <c r="D77" s="396" t="s">
        <v>385</v>
      </c>
      <c r="E77" s="396"/>
      <c r="F77" s="59">
        <v>65</v>
      </c>
      <c r="G77" s="70">
        <v>180</v>
      </c>
      <c r="H77" s="70">
        <v>180</v>
      </c>
      <c r="I77" s="157">
        <v>169</v>
      </c>
      <c r="J77" s="204">
        <v>245</v>
      </c>
      <c r="K77" s="224"/>
      <c r="L77" s="65">
        <f>SUM(J77/I77*100)</f>
        <v>144.97041420118344</v>
      </c>
      <c r="M77" s="84">
        <v>251</v>
      </c>
      <c r="N77" s="84">
        <v>260</v>
      </c>
      <c r="O77" s="65">
        <f t="shared" si="4"/>
        <v>102.44897959183675</v>
      </c>
      <c r="P77" s="65">
        <f t="shared" si="5"/>
        <v>103.58565737051792</v>
      </c>
    </row>
    <row r="78" spans="1:16" ht="18.75" customHeight="1">
      <c r="A78" s="377"/>
      <c r="B78" s="367"/>
      <c r="C78" s="177"/>
      <c r="D78" s="396" t="s">
        <v>386</v>
      </c>
      <c r="E78" s="396"/>
      <c r="F78" s="59">
        <v>66</v>
      </c>
      <c r="G78" s="70">
        <v>90</v>
      </c>
      <c r="H78" s="70">
        <v>90</v>
      </c>
      <c r="I78" s="157">
        <v>51</v>
      </c>
      <c r="J78" s="204">
        <v>219</v>
      </c>
      <c r="K78" s="224"/>
      <c r="L78" s="65">
        <f aca="true" t="shared" si="6" ref="L78:L146">SUM(J78/I78*100)</f>
        <v>429.4117647058823</v>
      </c>
      <c r="M78" s="84">
        <v>224</v>
      </c>
      <c r="N78" s="84">
        <v>229</v>
      </c>
      <c r="O78" s="65">
        <f t="shared" si="4"/>
        <v>102.28310502283105</v>
      </c>
      <c r="P78" s="65">
        <f t="shared" si="5"/>
        <v>102.23214285714286</v>
      </c>
    </row>
    <row r="79" spans="1:17" ht="29.25" customHeight="1">
      <c r="A79" s="377"/>
      <c r="B79" s="367"/>
      <c r="C79" s="177" t="s">
        <v>344</v>
      </c>
      <c r="D79" s="376" t="s">
        <v>387</v>
      </c>
      <c r="E79" s="376"/>
      <c r="F79" s="59">
        <v>67</v>
      </c>
      <c r="G79" s="70">
        <v>2426</v>
      </c>
      <c r="H79" s="70">
        <v>2426</v>
      </c>
      <c r="I79" s="157">
        <v>2117</v>
      </c>
      <c r="J79" s="204">
        <v>2532</v>
      </c>
      <c r="K79" s="224"/>
      <c r="L79" s="65">
        <f t="shared" si="6"/>
        <v>119.60321209258385</v>
      </c>
      <c r="M79" s="84">
        <v>2612</v>
      </c>
      <c r="N79" s="84">
        <v>2656</v>
      </c>
      <c r="O79" s="65">
        <f t="shared" si="4"/>
        <v>103.15955766192732</v>
      </c>
      <c r="P79" s="65">
        <f t="shared" si="5"/>
        <v>101.68453292496172</v>
      </c>
      <c r="Q79" s="173"/>
    </row>
    <row r="80" spans="1:16" ht="29.25" customHeight="1">
      <c r="A80" s="377"/>
      <c r="B80" s="367"/>
      <c r="C80" s="177" t="s">
        <v>388</v>
      </c>
      <c r="D80" s="376" t="s">
        <v>389</v>
      </c>
      <c r="E80" s="376"/>
      <c r="F80" s="59">
        <v>68</v>
      </c>
      <c r="G80" s="70">
        <v>56</v>
      </c>
      <c r="H80" s="70">
        <v>56</v>
      </c>
      <c r="I80" s="157">
        <v>54</v>
      </c>
      <c r="J80" s="204">
        <v>58</v>
      </c>
      <c r="K80" s="224"/>
      <c r="L80" s="65">
        <f t="shared" si="6"/>
        <v>107.40740740740742</v>
      </c>
      <c r="M80" s="84">
        <v>59</v>
      </c>
      <c r="N80" s="84">
        <v>61</v>
      </c>
      <c r="O80" s="65">
        <f t="shared" si="4"/>
        <v>101.72413793103448</v>
      </c>
      <c r="P80" s="65">
        <f t="shared" si="5"/>
        <v>103.38983050847457</v>
      </c>
    </row>
    <row r="81" spans="1:16" ht="31.5" customHeight="1">
      <c r="A81" s="377"/>
      <c r="B81" s="367"/>
      <c r="C81" s="177" t="s">
        <v>390</v>
      </c>
      <c r="D81" s="376" t="s">
        <v>127</v>
      </c>
      <c r="E81" s="376"/>
      <c r="F81" s="59">
        <v>69</v>
      </c>
      <c r="G81" s="70">
        <f>G82+G83+G84+G85+G87+G88+G89</f>
        <v>24972</v>
      </c>
      <c r="H81" s="70">
        <f>H82+H83+H84+H85+H87+H88+H89</f>
        <v>24972</v>
      </c>
      <c r="I81" s="157">
        <f>I82+I83+I84+I85+I87+I88+I89</f>
        <v>18160</v>
      </c>
      <c r="J81" s="204">
        <f>J82+J83+J84+J85+J87+J88+J89</f>
        <v>20611</v>
      </c>
      <c r="K81" s="224"/>
      <c r="L81" s="65">
        <f t="shared" si="6"/>
        <v>113.49669603524228</v>
      </c>
      <c r="M81" s="84">
        <f>M82+M83+M84+M85+M87+M88+M89</f>
        <v>19822</v>
      </c>
      <c r="N81" s="84">
        <f>N82+N83+N84+N85+N87+N88+N89</f>
        <v>20684</v>
      </c>
      <c r="O81" s="65">
        <f t="shared" si="4"/>
        <v>96.17194701858232</v>
      </c>
      <c r="P81" s="65">
        <f t="shared" si="5"/>
        <v>104.34870346080115</v>
      </c>
    </row>
    <row r="82" spans="1:17" ht="69" customHeight="1">
      <c r="A82" s="377"/>
      <c r="B82" s="367"/>
      <c r="C82" s="177"/>
      <c r="D82" s="175" t="s">
        <v>391</v>
      </c>
      <c r="E82" s="175" t="s">
        <v>226</v>
      </c>
      <c r="F82" s="59">
        <v>70</v>
      </c>
      <c r="G82" s="70">
        <v>19986</v>
      </c>
      <c r="H82" s="70">
        <v>19986</v>
      </c>
      <c r="I82" s="157">
        <v>16973</v>
      </c>
      <c r="J82" s="204">
        <v>18718</v>
      </c>
      <c r="K82" s="224"/>
      <c r="L82" s="65">
        <f t="shared" si="6"/>
        <v>110.28103458433985</v>
      </c>
      <c r="M82" s="84">
        <v>18140</v>
      </c>
      <c r="N82" s="84">
        <v>19104</v>
      </c>
      <c r="O82" s="65">
        <f t="shared" si="4"/>
        <v>96.91206325462122</v>
      </c>
      <c r="P82" s="65">
        <f t="shared" si="5"/>
        <v>105.31422271223813</v>
      </c>
      <c r="Q82" s="173"/>
    </row>
    <row r="83" spans="1:16" ht="39.75" customHeight="1">
      <c r="A83" s="377"/>
      <c r="B83" s="367"/>
      <c r="C83" s="177"/>
      <c r="D83" s="175" t="s">
        <v>392</v>
      </c>
      <c r="E83" s="175" t="s">
        <v>52</v>
      </c>
      <c r="F83" s="59">
        <v>71</v>
      </c>
      <c r="G83" s="70">
        <v>2531</v>
      </c>
      <c r="H83" s="70">
        <v>2531</v>
      </c>
      <c r="I83" s="157">
        <v>711</v>
      </c>
      <c r="J83" s="204">
        <v>837</v>
      </c>
      <c r="K83" s="224"/>
      <c r="L83" s="65">
        <f t="shared" si="6"/>
        <v>117.72151898734178</v>
      </c>
      <c r="M83" s="84">
        <v>706</v>
      </c>
      <c r="N83" s="84">
        <v>687</v>
      </c>
      <c r="O83" s="65">
        <f t="shared" si="4"/>
        <v>84.34886499402629</v>
      </c>
      <c r="P83" s="65">
        <f t="shared" si="5"/>
        <v>97.30878186968839</v>
      </c>
    </row>
    <row r="84" spans="1:16" ht="29.25" customHeight="1">
      <c r="A84" s="377"/>
      <c r="B84" s="367"/>
      <c r="C84" s="177"/>
      <c r="D84" s="175" t="s">
        <v>393</v>
      </c>
      <c r="E84" s="175" t="s">
        <v>394</v>
      </c>
      <c r="F84" s="59">
        <v>72</v>
      </c>
      <c r="G84" s="70">
        <v>402</v>
      </c>
      <c r="H84" s="70">
        <v>402</v>
      </c>
      <c r="I84" s="157">
        <v>347</v>
      </c>
      <c r="J84" s="204">
        <v>600</v>
      </c>
      <c r="K84" s="224"/>
      <c r="L84" s="65">
        <f t="shared" si="6"/>
        <v>172.9106628242075</v>
      </c>
      <c r="M84" s="84">
        <v>615</v>
      </c>
      <c r="N84" s="84">
        <v>629</v>
      </c>
      <c r="O84" s="65">
        <f t="shared" si="4"/>
        <v>102.49999999999999</v>
      </c>
      <c r="P84" s="65">
        <f t="shared" si="5"/>
        <v>102.27642276422763</v>
      </c>
    </row>
    <row r="85" spans="1:17" ht="52.5" customHeight="1">
      <c r="A85" s="377"/>
      <c r="B85" s="367"/>
      <c r="C85" s="177"/>
      <c r="D85" s="175" t="s">
        <v>395</v>
      </c>
      <c r="E85" s="175" t="s">
        <v>447</v>
      </c>
      <c r="F85" s="59">
        <v>73</v>
      </c>
      <c r="G85" s="70">
        <v>2031</v>
      </c>
      <c r="H85" s="70">
        <v>2031</v>
      </c>
      <c r="I85" s="157">
        <v>107</v>
      </c>
      <c r="J85" s="204">
        <v>334</v>
      </c>
      <c r="K85" s="224"/>
      <c r="L85" s="65">
        <f t="shared" si="6"/>
        <v>312.14953271028037</v>
      </c>
      <c r="M85" s="84">
        <v>339</v>
      </c>
      <c r="N85" s="84">
        <v>241</v>
      </c>
      <c r="O85" s="65">
        <f t="shared" si="4"/>
        <v>101.49700598802396</v>
      </c>
      <c r="P85" s="65">
        <f t="shared" si="5"/>
        <v>71.09144542772862</v>
      </c>
      <c r="Q85" s="173"/>
    </row>
    <row r="86" spans="1:16" ht="28.5" customHeight="1">
      <c r="A86" s="377"/>
      <c r="B86" s="367"/>
      <c r="C86" s="177"/>
      <c r="D86" s="175"/>
      <c r="E86" s="175" t="s">
        <v>225</v>
      </c>
      <c r="F86" s="59">
        <v>74</v>
      </c>
      <c r="G86" s="70"/>
      <c r="H86" s="70"/>
      <c r="I86" s="158"/>
      <c r="J86" s="204"/>
      <c r="K86" s="224"/>
      <c r="L86" s="65"/>
      <c r="M86" s="84"/>
      <c r="N86" s="84"/>
      <c r="O86" s="65"/>
      <c r="P86" s="65"/>
    </row>
    <row r="87" spans="1:16" ht="29.25" customHeight="1">
      <c r="A87" s="377"/>
      <c r="B87" s="367"/>
      <c r="C87" s="177"/>
      <c r="D87" s="175" t="s">
        <v>396</v>
      </c>
      <c r="E87" s="175" t="s">
        <v>397</v>
      </c>
      <c r="F87" s="59">
        <v>75</v>
      </c>
      <c r="G87" s="70"/>
      <c r="H87" s="70"/>
      <c r="I87" s="158"/>
      <c r="J87" s="204"/>
      <c r="K87" s="224"/>
      <c r="L87" s="65"/>
      <c r="M87" s="84"/>
      <c r="N87" s="84"/>
      <c r="O87" s="65"/>
      <c r="P87" s="65"/>
    </row>
    <row r="88" spans="1:16" ht="64.5" customHeight="1">
      <c r="A88" s="377"/>
      <c r="B88" s="367"/>
      <c r="C88" s="177"/>
      <c r="D88" s="175" t="s">
        <v>398</v>
      </c>
      <c r="E88" s="175" t="s">
        <v>224</v>
      </c>
      <c r="F88" s="59">
        <v>76</v>
      </c>
      <c r="G88" s="70"/>
      <c r="H88" s="70"/>
      <c r="I88" s="158"/>
      <c r="J88" s="204">
        <v>100</v>
      </c>
      <c r="K88" s="224"/>
      <c r="L88" s="65"/>
      <c r="M88" s="84"/>
      <c r="N88" s="84"/>
      <c r="O88" s="65"/>
      <c r="P88" s="65"/>
    </row>
    <row r="89" spans="1:16" ht="42" customHeight="1">
      <c r="A89" s="377"/>
      <c r="B89" s="367"/>
      <c r="C89" s="177"/>
      <c r="D89" s="175" t="s">
        <v>1</v>
      </c>
      <c r="E89" s="175" t="s">
        <v>2</v>
      </c>
      <c r="F89" s="59">
        <v>77</v>
      </c>
      <c r="G89" s="70">
        <v>22</v>
      </c>
      <c r="H89" s="70">
        <v>22</v>
      </c>
      <c r="I89" s="157">
        <v>22</v>
      </c>
      <c r="J89" s="204">
        <v>22</v>
      </c>
      <c r="K89" s="224"/>
      <c r="L89" s="65">
        <f t="shared" si="6"/>
        <v>100</v>
      </c>
      <c r="M89" s="84">
        <v>22</v>
      </c>
      <c r="N89" s="84">
        <v>23</v>
      </c>
      <c r="O89" s="65">
        <f t="shared" si="4"/>
        <v>100</v>
      </c>
      <c r="P89" s="65">
        <f t="shared" si="5"/>
        <v>104.54545454545455</v>
      </c>
    </row>
    <row r="90" spans="1:16" ht="16.5" customHeight="1">
      <c r="A90" s="377"/>
      <c r="B90" s="367"/>
      <c r="C90" s="177" t="s">
        <v>3</v>
      </c>
      <c r="D90" s="376" t="s">
        <v>318</v>
      </c>
      <c r="E90" s="376"/>
      <c r="F90" s="59">
        <v>78</v>
      </c>
      <c r="G90" s="70">
        <v>11035</v>
      </c>
      <c r="H90" s="70">
        <v>11035</v>
      </c>
      <c r="I90" s="157">
        <v>8161</v>
      </c>
      <c r="J90" s="204">
        <v>12139</v>
      </c>
      <c r="K90" s="224"/>
      <c r="L90" s="65">
        <f t="shared" si="6"/>
        <v>148.74402646734467</v>
      </c>
      <c r="M90" s="84">
        <v>13023</v>
      </c>
      <c r="N90" s="84">
        <v>13236</v>
      </c>
      <c r="O90" s="65">
        <f t="shared" si="4"/>
        <v>107.28231320537111</v>
      </c>
      <c r="P90" s="65">
        <f t="shared" si="5"/>
        <v>101.63556784151118</v>
      </c>
    </row>
    <row r="91" spans="1:16" ht="54.75" customHeight="1">
      <c r="A91" s="377"/>
      <c r="B91" s="367"/>
      <c r="C91" s="397" t="s">
        <v>227</v>
      </c>
      <c r="D91" s="397"/>
      <c r="E91" s="397"/>
      <c r="F91" s="59">
        <v>79</v>
      </c>
      <c r="G91" s="70">
        <f>SUM(G92:G97)</f>
        <v>12049</v>
      </c>
      <c r="H91" s="70">
        <f>SUM(H92:H97)</f>
        <v>12049</v>
      </c>
      <c r="I91" s="157">
        <f>SUM(I92:I97)</f>
        <v>11688</v>
      </c>
      <c r="J91" s="204">
        <f>SUM(J92:J97)</f>
        <v>8156</v>
      </c>
      <c r="K91" s="224"/>
      <c r="L91" s="84">
        <f t="shared" si="6"/>
        <v>69.78097193702943</v>
      </c>
      <c r="M91" s="84">
        <f>SUM(M92:M97)</f>
        <v>8201</v>
      </c>
      <c r="N91" s="84">
        <f>SUM(N92:N97)</f>
        <v>8267</v>
      </c>
      <c r="O91" s="84">
        <f t="shared" si="4"/>
        <v>100.55174104953409</v>
      </c>
      <c r="P91" s="84">
        <f t="shared" si="5"/>
        <v>100.80477990488966</v>
      </c>
    </row>
    <row r="92" spans="1:16" ht="33" customHeight="1">
      <c r="A92" s="377"/>
      <c r="B92" s="367"/>
      <c r="C92" s="92" t="s">
        <v>305</v>
      </c>
      <c r="D92" s="393" t="s">
        <v>4</v>
      </c>
      <c r="E92" s="394"/>
      <c r="F92" s="59">
        <v>80</v>
      </c>
      <c r="G92" s="70"/>
      <c r="H92" s="70"/>
      <c r="I92" s="157"/>
      <c r="J92" s="204"/>
      <c r="K92" s="224"/>
      <c r="L92" s="84"/>
      <c r="M92" s="84"/>
      <c r="N92" s="84"/>
      <c r="O92" s="65"/>
      <c r="P92" s="65"/>
    </row>
    <row r="93" spans="1:16" ht="41.25" customHeight="1">
      <c r="A93" s="377"/>
      <c r="B93" s="367"/>
      <c r="C93" s="92" t="s">
        <v>311</v>
      </c>
      <c r="D93" s="376" t="s">
        <v>5</v>
      </c>
      <c r="E93" s="394"/>
      <c r="F93" s="59">
        <v>81</v>
      </c>
      <c r="G93" s="70">
        <v>5000</v>
      </c>
      <c r="H93" s="70">
        <v>5000</v>
      </c>
      <c r="I93" s="157">
        <v>4682</v>
      </c>
      <c r="J93" s="204">
        <v>5000</v>
      </c>
      <c r="K93" s="224"/>
      <c r="L93" s="84">
        <f t="shared" si="6"/>
        <v>106.79196924391286</v>
      </c>
      <c r="M93" s="84">
        <v>5000</v>
      </c>
      <c r="N93" s="84">
        <v>5000</v>
      </c>
      <c r="O93" s="65">
        <f t="shared" si="4"/>
        <v>100</v>
      </c>
      <c r="P93" s="65">
        <f t="shared" si="5"/>
        <v>100</v>
      </c>
    </row>
    <row r="94" spans="1:16" ht="15" customHeight="1">
      <c r="A94" s="377"/>
      <c r="B94" s="367"/>
      <c r="C94" s="177" t="s">
        <v>313</v>
      </c>
      <c r="D94" s="376" t="s">
        <v>6</v>
      </c>
      <c r="E94" s="394"/>
      <c r="F94" s="59">
        <v>82</v>
      </c>
      <c r="G94" s="70"/>
      <c r="H94" s="70"/>
      <c r="I94" s="157"/>
      <c r="J94" s="204"/>
      <c r="K94" s="224"/>
      <c r="L94" s="84"/>
      <c r="M94" s="84"/>
      <c r="N94" s="84"/>
      <c r="O94" s="65"/>
      <c r="P94" s="65"/>
    </row>
    <row r="95" spans="1:16" ht="15" customHeight="1">
      <c r="A95" s="377"/>
      <c r="B95" s="367"/>
      <c r="C95" s="177" t="s">
        <v>315</v>
      </c>
      <c r="D95" s="376" t="s">
        <v>7</v>
      </c>
      <c r="E95" s="394"/>
      <c r="F95" s="59">
        <v>83</v>
      </c>
      <c r="G95" s="70"/>
      <c r="H95" s="70"/>
      <c r="I95" s="157"/>
      <c r="J95" s="204"/>
      <c r="K95" s="224"/>
      <c r="L95" s="84"/>
      <c r="M95" s="84"/>
      <c r="N95" s="84"/>
      <c r="O95" s="65"/>
      <c r="P95" s="65"/>
    </row>
    <row r="96" spans="1:16" ht="15" customHeight="1">
      <c r="A96" s="377"/>
      <c r="B96" s="367"/>
      <c r="C96" s="177" t="s">
        <v>317</v>
      </c>
      <c r="D96" s="376" t="s">
        <v>8</v>
      </c>
      <c r="E96" s="394"/>
      <c r="F96" s="59">
        <v>84</v>
      </c>
      <c r="G96" s="70">
        <v>1</v>
      </c>
      <c r="H96" s="70">
        <v>1</v>
      </c>
      <c r="I96" s="157">
        <v>0</v>
      </c>
      <c r="J96" s="204">
        <v>1</v>
      </c>
      <c r="K96" s="224"/>
      <c r="L96" s="84" t="e">
        <f t="shared" si="6"/>
        <v>#DIV/0!</v>
      </c>
      <c r="M96" s="84">
        <v>1</v>
      </c>
      <c r="N96" s="84">
        <v>1</v>
      </c>
      <c r="O96" s="65">
        <f t="shared" si="4"/>
        <v>100</v>
      </c>
      <c r="P96" s="65">
        <f t="shared" si="5"/>
        <v>100</v>
      </c>
    </row>
    <row r="97" spans="1:17" ht="29.25" customHeight="1">
      <c r="A97" s="377"/>
      <c r="B97" s="367"/>
      <c r="C97" s="177" t="s">
        <v>342</v>
      </c>
      <c r="D97" s="376" t="s">
        <v>458</v>
      </c>
      <c r="E97" s="395"/>
      <c r="F97" s="59">
        <v>85</v>
      </c>
      <c r="G97" s="70">
        <v>7048</v>
      </c>
      <c r="H97" s="70">
        <v>7048</v>
      </c>
      <c r="I97" s="157">
        <v>7006</v>
      </c>
      <c r="J97" s="204">
        <v>3155</v>
      </c>
      <c r="K97" s="224"/>
      <c r="L97" s="84">
        <f t="shared" si="6"/>
        <v>45.03282900371111</v>
      </c>
      <c r="M97" s="70">
        <v>3200</v>
      </c>
      <c r="N97" s="70">
        <v>3266</v>
      </c>
      <c r="O97" s="65">
        <f t="shared" si="4"/>
        <v>101.42630744849446</v>
      </c>
      <c r="P97" s="65">
        <f t="shared" si="5"/>
        <v>102.06249999999999</v>
      </c>
      <c r="Q97" s="173"/>
    </row>
    <row r="98" spans="1:16" ht="36.75" customHeight="1">
      <c r="A98" s="377"/>
      <c r="B98" s="367"/>
      <c r="C98" s="384" t="s">
        <v>228</v>
      </c>
      <c r="D98" s="385"/>
      <c r="E98" s="386"/>
      <c r="F98" s="59">
        <v>86</v>
      </c>
      <c r="G98" s="70">
        <f>SUM(G100+G104+G112+G116+G125)</f>
        <v>78877</v>
      </c>
      <c r="H98" s="70">
        <f>SUM(H100+H104+H112+H116+H125)</f>
        <v>78877</v>
      </c>
      <c r="I98" s="157">
        <f>I100+I104+I112+I116+I125</f>
        <v>69213</v>
      </c>
      <c r="J98" s="204">
        <f>SUM(J100+J104+J112+J116+J125)</f>
        <v>82147</v>
      </c>
      <c r="K98" s="224"/>
      <c r="L98" s="84">
        <f t="shared" si="6"/>
        <v>118.68724083625908</v>
      </c>
      <c r="M98" s="84">
        <f>SUM(M100+M104+M112+M116+M125)</f>
        <v>86244</v>
      </c>
      <c r="N98" s="84">
        <f>SUM(N100+N104+N112+N116+N125)</f>
        <v>87920</v>
      </c>
      <c r="O98" s="84">
        <f t="shared" si="4"/>
        <v>104.9874006354462</v>
      </c>
      <c r="P98" s="84">
        <f t="shared" si="5"/>
        <v>101.94332359352534</v>
      </c>
    </row>
    <row r="99" spans="1:16" ht="36.75" customHeight="1">
      <c r="A99" s="377"/>
      <c r="B99" s="367"/>
      <c r="C99" s="176" t="s">
        <v>175</v>
      </c>
      <c r="D99" s="364" t="s">
        <v>230</v>
      </c>
      <c r="E99" s="366"/>
      <c r="F99" s="59">
        <v>87</v>
      </c>
      <c r="G99" s="70">
        <f>G100+G104</f>
        <v>59904</v>
      </c>
      <c r="H99" s="70">
        <f>H100+H104</f>
        <v>59904</v>
      </c>
      <c r="I99" s="157">
        <f>I100+I104</f>
        <v>56407</v>
      </c>
      <c r="J99" s="204">
        <f>J100+J104</f>
        <v>66235</v>
      </c>
      <c r="K99" s="224"/>
      <c r="L99" s="65">
        <f t="shared" si="6"/>
        <v>117.42336943996312</v>
      </c>
      <c r="M99" s="65">
        <f>M100+M104</f>
        <v>67841</v>
      </c>
      <c r="N99" s="65">
        <f>N100+N104</f>
        <v>69355</v>
      </c>
      <c r="O99" s="84">
        <f>M99/J99*100</f>
        <v>102.4246999320601</v>
      </c>
      <c r="P99" s="84">
        <f>N99/M99*100</f>
        <v>102.23168880175706</v>
      </c>
    </row>
    <row r="100" spans="1:16" ht="28.5" customHeight="1">
      <c r="A100" s="377"/>
      <c r="B100" s="367"/>
      <c r="C100" s="92" t="s">
        <v>279</v>
      </c>
      <c r="D100" s="376" t="s">
        <v>229</v>
      </c>
      <c r="E100" s="376"/>
      <c r="F100" s="59">
        <v>88</v>
      </c>
      <c r="G100" s="85">
        <f>SUM(G101:G103)</f>
        <v>49460</v>
      </c>
      <c r="H100" s="85">
        <f>SUM(H101:H103)</f>
        <v>49460</v>
      </c>
      <c r="I100" s="157">
        <f>SUM(I101:I103)</f>
        <v>48594</v>
      </c>
      <c r="J100" s="205">
        <f>SUM(J101:J103)</f>
        <v>53417</v>
      </c>
      <c r="K100" s="225"/>
      <c r="L100" s="84">
        <f t="shared" si="6"/>
        <v>109.92509363295879</v>
      </c>
      <c r="M100" s="84">
        <f>SUM(M101:M103)</f>
        <v>54752</v>
      </c>
      <c r="N100" s="84">
        <f>SUM(N101:N103)</f>
        <v>56011</v>
      </c>
      <c r="O100" s="84">
        <f t="shared" si="4"/>
        <v>102.49920437313963</v>
      </c>
      <c r="P100" s="84">
        <f t="shared" si="5"/>
        <v>102.29945938047926</v>
      </c>
    </row>
    <row r="101" spans="1:16" ht="18" customHeight="1">
      <c r="A101" s="377"/>
      <c r="B101" s="367"/>
      <c r="C101" s="379"/>
      <c r="D101" s="376" t="s">
        <v>9</v>
      </c>
      <c r="E101" s="376"/>
      <c r="F101" s="59">
        <v>89</v>
      </c>
      <c r="G101" s="70">
        <v>33950</v>
      </c>
      <c r="H101" s="70">
        <v>33950</v>
      </c>
      <c r="I101" s="157">
        <v>33678</v>
      </c>
      <c r="J101" s="204">
        <v>38300</v>
      </c>
      <c r="K101" s="224"/>
      <c r="L101" s="84">
        <f t="shared" si="6"/>
        <v>113.72409287962468</v>
      </c>
      <c r="M101" s="84">
        <v>39257</v>
      </c>
      <c r="N101" s="84">
        <v>40161</v>
      </c>
      <c r="O101" s="65">
        <f t="shared" si="4"/>
        <v>102.49869451697128</v>
      </c>
      <c r="P101" s="65">
        <f t="shared" si="5"/>
        <v>102.30277402756197</v>
      </c>
    </row>
    <row r="102" spans="1:16" ht="42.75" customHeight="1">
      <c r="A102" s="377"/>
      <c r="B102" s="367"/>
      <c r="C102" s="379"/>
      <c r="D102" s="360" t="s">
        <v>10</v>
      </c>
      <c r="E102" s="361"/>
      <c r="F102" s="59">
        <v>90</v>
      </c>
      <c r="G102" s="70">
        <v>8260</v>
      </c>
      <c r="H102" s="70">
        <v>8260</v>
      </c>
      <c r="I102" s="157">
        <f>7716-26</f>
        <v>7690</v>
      </c>
      <c r="J102" s="204">
        <v>9867</v>
      </c>
      <c r="K102" s="224"/>
      <c r="L102" s="84">
        <f t="shared" si="6"/>
        <v>128.30949284785436</v>
      </c>
      <c r="M102" s="84">
        <v>10167</v>
      </c>
      <c r="N102" s="84">
        <v>10400</v>
      </c>
      <c r="O102" s="65">
        <f t="shared" si="4"/>
        <v>103.04043782304653</v>
      </c>
      <c r="P102" s="65">
        <f t="shared" si="5"/>
        <v>102.29172814006098</v>
      </c>
    </row>
    <row r="103" spans="1:16" ht="21.75" customHeight="1">
      <c r="A103" s="377"/>
      <c r="B103" s="367"/>
      <c r="C103" s="379"/>
      <c r="D103" s="376" t="s">
        <v>11</v>
      </c>
      <c r="E103" s="376"/>
      <c r="F103" s="59">
        <v>91</v>
      </c>
      <c r="G103" s="70">
        <v>7250</v>
      </c>
      <c r="H103" s="70">
        <v>7250</v>
      </c>
      <c r="I103" s="157">
        <v>7226</v>
      </c>
      <c r="J103" s="204">
        <v>5250</v>
      </c>
      <c r="K103" s="224"/>
      <c r="L103" s="84">
        <f t="shared" si="6"/>
        <v>72.65430390257404</v>
      </c>
      <c r="M103" s="84">
        <v>5328</v>
      </c>
      <c r="N103" s="84">
        <v>5450</v>
      </c>
      <c r="O103" s="65">
        <f t="shared" si="4"/>
        <v>101.4857142857143</v>
      </c>
      <c r="P103" s="65">
        <f t="shared" si="5"/>
        <v>102.2897897897898</v>
      </c>
    </row>
    <row r="104" spans="1:16" ht="42" customHeight="1">
      <c r="A104" s="377"/>
      <c r="B104" s="367"/>
      <c r="C104" s="177" t="s">
        <v>281</v>
      </c>
      <c r="D104" s="376" t="s">
        <v>231</v>
      </c>
      <c r="E104" s="376"/>
      <c r="F104" s="59">
        <v>92</v>
      </c>
      <c r="G104" s="70">
        <f>G105+G108+G109+G110+G111</f>
        <v>10444</v>
      </c>
      <c r="H104" s="70">
        <f>H105+H108+H109+H110+H111</f>
        <v>10444</v>
      </c>
      <c r="I104" s="157">
        <f>I105+I108+I109+I110+I111</f>
        <v>7813</v>
      </c>
      <c r="J104" s="204">
        <f>J105+J108+J109+J110+J111</f>
        <v>12818</v>
      </c>
      <c r="K104" s="224"/>
      <c r="L104" s="84">
        <f t="shared" si="6"/>
        <v>164.05990016638935</v>
      </c>
      <c r="M104" s="65">
        <f>M105+M108+M109+M110+M111</f>
        <v>13089</v>
      </c>
      <c r="N104" s="65">
        <f>N105+N108+N109+N110+N111</f>
        <v>13344</v>
      </c>
      <c r="O104" s="84">
        <f t="shared" si="4"/>
        <v>102.11421438601967</v>
      </c>
      <c r="P104" s="84">
        <f t="shared" si="5"/>
        <v>101.94820077928031</v>
      </c>
    </row>
    <row r="105" spans="1:16" ht="68.25" customHeight="1">
      <c r="A105" s="377"/>
      <c r="B105" s="367"/>
      <c r="C105" s="177"/>
      <c r="D105" s="376" t="s">
        <v>12</v>
      </c>
      <c r="E105" s="376"/>
      <c r="F105" s="59">
        <v>93</v>
      </c>
      <c r="G105" s="70">
        <v>2473</v>
      </c>
      <c r="H105" s="70">
        <v>2473</v>
      </c>
      <c r="I105" s="157">
        <v>933</v>
      </c>
      <c r="J105" s="204">
        <v>2670</v>
      </c>
      <c r="K105" s="224"/>
      <c r="L105" s="65">
        <f t="shared" si="6"/>
        <v>286.17363344051444</v>
      </c>
      <c r="M105" s="84">
        <v>2737</v>
      </c>
      <c r="N105" s="84">
        <v>2800</v>
      </c>
      <c r="O105" s="65">
        <f t="shared" si="4"/>
        <v>102.50936329588014</v>
      </c>
      <c r="P105" s="65">
        <f t="shared" si="5"/>
        <v>102.30179028132993</v>
      </c>
    </row>
    <row r="106" spans="1:16" ht="50.25" customHeight="1">
      <c r="A106" s="377"/>
      <c r="B106" s="367"/>
      <c r="C106" s="177"/>
      <c r="D106" s="175"/>
      <c r="E106" s="175" t="s">
        <v>13</v>
      </c>
      <c r="F106" s="59">
        <v>94</v>
      </c>
      <c r="G106" s="70"/>
      <c r="H106" s="70"/>
      <c r="I106" s="157"/>
      <c r="J106" s="204"/>
      <c r="K106" s="224"/>
      <c r="L106" s="65"/>
      <c r="M106" s="84"/>
      <c r="N106" s="84"/>
      <c r="O106" s="65"/>
      <c r="P106" s="65"/>
    </row>
    <row r="107" spans="1:16" ht="64.5" customHeight="1">
      <c r="A107" s="377"/>
      <c r="B107" s="367"/>
      <c r="C107" s="177"/>
      <c r="D107" s="175"/>
      <c r="E107" s="175" t="s">
        <v>14</v>
      </c>
      <c r="F107" s="59">
        <v>95</v>
      </c>
      <c r="G107" s="70"/>
      <c r="H107" s="70"/>
      <c r="I107" s="157"/>
      <c r="J107" s="204"/>
      <c r="K107" s="224"/>
      <c r="L107" s="65"/>
      <c r="M107" s="84"/>
      <c r="N107" s="84"/>
      <c r="O107" s="65"/>
      <c r="P107" s="65"/>
    </row>
    <row r="108" spans="1:16" ht="21.75" customHeight="1">
      <c r="A108" s="377"/>
      <c r="B108" s="367"/>
      <c r="C108" s="176"/>
      <c r="D108" s="376" t="s">
        <v>15</v>
      </c>
      <c r="E108" s="376"/>
      <c r="F108" s="59">
        <v>96</v>
      </c>
      <c r="G108" s="70">
        <v>1722</v>
      </c>
      <c r="H108" s="70">
        <v>1722</v>
      </c>
      <c r="I108" s="157">
        <v>1498</v>
      </c>
      <c r="J108" s="204">
        <v>2730</v>
      </c>
      <c r="K108" s="224"/>
      <c r="L108" s="65">
        <f t="shared" si="6"/>
        <v>182.2429906542056</v>
      </c>
      <c r="M108" s="84">
        <v>2798</v>
      </c>
      <c r="N108" s="84">
        <v>2862</v>
      </c>
      <c r="O108" s="65">
        <f t="shared" si="4"/>
        <v>102.49084249084248</v>
      </c>
      <c r="P108" s="65">
        <f t="shared" si="5"/>
        <v>102.28734810578986</v>
      </c>
    </row>
    <row r="109" spans="1:16" ht="19.5" customHeight="1">
      <c r="A109" s="377"/>
      <c r="B109" s="367"/>
      <c r="C109" s="176"/>
      <c r="D109" s="376" t="s">
        <v>16</v>
      </c>
      <c r="E109" s="376"/>
      <c r="F109" s="59">
        <v>97</v>
      </c>
      <c r="G109" s="70">
        <v>1400</v>
      </c>
      <c r="H109" s="70">
        <v>1400</v>
      </c>
      <c r="I109" s="157">
        <v>1296</v>
      </c>
      <c r="J109" s="204">
        <v>2000</v>
      </c>
      <c r="K109" s="224"/>
      <c r="L109" s="65">
        <f t="shared" si="6"/>
        <v>154.320987654321</v>
      </c>
      <c r="M109" s="84">
        <v>2000</v>
      </c>
      <c r="N109" s="84">
        <v>2000</v>
      </c>
      <c r="O109" s="65">
        <f>M109/J109*100</f>
        <v>100</v>
      </c>
      <c r="P109" s="65">
        <f>N109/M109*100</f>
        <v>100</v>
      </c>
    </row>
    <row r="110" spans="1:16" ht="40.5" customHeight="1">
      <c r="A110" s="377"/>
      <c r="B110" s="367"/>
      <c r="C110" s="176"/>
      <c r="D110" s="376" t="s">
        <v>17</v>
      </c>
      <c r="E110" s="376"/>
      <c r="F110" s="59">
        <v>98</v>
      </c>
      <c r="G110" s="70">
        <v>2923</v>
      </c>
      <c r="H110" s="70">
        <v>2923</v>
      </c>
      <c r="I110" s="157">
        <v>2668</v>
      </c>
      <c r="J110" s="204">
        <v>3096</v>
      </c>
      <c r="K110" s="224"/>
      <c r="L110" s="65">
        <f t="shared" si="6"/>
        <v>116.04197901049476</v>
      </c>
      <c r="M110" s="65">
        <v>3175</v>
      </c>
      <c r="N110" s="65">
        <v>3249</v>
      </c>
      <c r="O110" s="65">
        <f t="shared" si="4"/>
        <v>102.55167958656331</v>
      </c>
      <c r="P110" s="65">
        <f t="shared" si="5"/>
        <v>102.33070866141732</v>
      </c>
    </row>
    <row r="111" spans="1:16" ht="20.25" customHeight="1">
      <c r="A111" s="377"/>
      <c r="B111" s="367"/>
      <c r="C111" s="176"/>
      <c r="D111" s="376" t="s">
        <v>18</v>
      </c>
      <c r="E111" s="376"/>
      <c r="F111" s="59">
        <v>99</v>
      </c>
      <c r="G111" s="70">
        <v>1926</v>
      </c>
      <c r="H111" s="70">
        <v>1926</v>
      </c>
      <c r="I111" s="157">
        <v>1418</v>
      </c>
      <c r="J111" s="204">
        <v>2322</v>
      </c>
      <c r="K111" s="224"/>
      <c r="L111" s="65">
        <f t="shared" si="6"/>
        <v>163.75176304654443</v>
      </c>
      <c r="M111" s="65">
        <v>2379</v>
      </c>
      <c r="N111" s="65">
        <v>2433</v>
      </c>
      <c r="O111" s="65">
        <f t="shared" si="4"/>
        <v>102.4547803617571</v>
      </c>
      <c r="P111" s="65">
        <f t="shared" si="5"/>
        <v>102.26986128625472</v>
      </c>
    </row>
    <row r="112" spans="1:16" ht="39.75" customHeight="1">
      <c r="A112" s="377"/>
      <c r="B112" s="367"/>
      <c r="C112" s="176" t="s">
        <v>283</v>
      </c>
      <c r="D112" s="376" t="s">
        <v>106</v>
      </c>
      <c r="E112" s="376"/>
      <c r="F112" s="59">
        <v>100</v>
      </c>
      <c r="G112" s="70">
        <f>SUM(G113:G115)</f>
        <v>185</v>
      </c>
      <c r="H112" s="70">
        <f>SUM(H113:H115)</f>
        <v>239</v>
      </c>
      <c r="I112" s="157">
        <f>SUM(I113:I115)</f>
        <v>38</v>
      </c>
      <c r="J112" s="204">
        <f>SUM(J113:J115)</f>
        <v>358</v>
      </c>
      <c r="K112" s="224"/>
      <c r="L112" s="84">
        <f t="shared" si="6"/>
        <v>942.1052631578947</v>
      </c>
      <c r="M112" s="70">
        <f>SUM(M113:M115)</f>
        <v>180</v>
      </c>
      <c r="N112" s="70">
        <f>SUM(N113:N115)</f>
        <v>180</v>
      </c>
      <c r="O112" s="84">
        <f t="shared" si="4"/>
        <v>50.27932960893855</v>
      </c>
      <c r="P112" s="84">
        <f t="shared" si="5"/>
        <v>100</v>
      </c>
    </row>
    <row r="113" spans="1:16" ht="42.75" customHeight="1">
      <c r="A113" s="377"/>
      <c r="B113" s="367"/>
      <c r="C113" s="176"/>
      <c r="D113" s="376" t="s">
        <v>19</v>
      </c>
      <c r="E113" s="376"/>
      <c r="F113" s="59">
        <v>101</v>
      </c>
      <c r="G113" s="70"/>
      <c r="H113" s="70">
        <v>54</v>
      </c>
      <c r="I113" s="157">
        <v>38</v>
      </c>
      <c r="J113" s="204">
        <v>80</v>
      </c>
      <c r="K113" s="224"/>
      <c r="L113" s="64"/>
      <c r="M113" s="84">
        <v>0</v>
      </c>
      <c r="N113" s="84">
        <v>0</v>
      </c>
      <c r="O113" s="65"/>
      <c r="P113" s="65"/>
    </row>
    <row r="114" spans="1:16" ht="41.25" customHeight="1">
      <c r="A114" s="377"/>
      <c r="B114" s="367"/>
      <c r="C114" s="176"/>
      <c r="D114" s="376" t="s">
        <v>20</v>
      </c>
      <c r="E114" s="376"/>
      <c r="F114" s="59">
        <v>102</v>
      </c>
      <c r="G114" s="70">
        <v>5</v>
      </c>
      <c r="H114" s="70">
        <v>5</v>
      </c>
      <c r="I114" s="157">
        <v>0</v>
      </c>
      <c r="J114" s="204">
        <v>98</v>
      </c>
      <c r="K114" s="224"/>
      <c r="L114" s="65"/>
      <c r="M114" s="84">
        <v>0</v>
      </c>
      <c r="N114" s="84">
        <v>0</v>
      </c>
      <c r="O114" s="65"/>
      <c r="P114" s="65"/>
    </row>
    <row r="115" spans="1:16" ht="55.5" customHeight="1">
      <c r="A115" s="377"/>
      <c r="B115" s="367"/>
      <c r="C115" s="176"/>
      <c r="D115" s="376" t="s">
        <v>21</v>
      </c>
      <c r="E115" s="376"/>
      <c r="F115" s="59">
        <v>103</v>
      </c>
      <c r="G115" s="70">
        <v>180</v>
      </c>
      <c r="H115" s="70">
        <v>180</v>
      </c>
      <c r="I115" s="157">
        <v>0</v>
      </c>
      <c r="J115" s="204">
        <v>180</v>
      </c>
      <c r="K115" s="224"/>
      <c r="L115" s="65"/>
      <c r="M115" s="84">
        <v>180</v>
      </c>
      <c r="N115" s="84">
        <v>180</v>
      </c>
      <c r="O115" s="65">
        <f t="shared" si="4"/>
        <v>100</v>
      </c>
      <c r="P115" s="65">
        <f t="shared" si="5"/>
        <v>100</v>
      </c>
    </row>
    <row r="116" spans="1:16" ht="67.5" customHeight="1">
      <c r="A116" s="377"/>
      <c r="B116" s="367"/>
      <c r="C116" s="96" t="s">
        <v>286</v>
      </c>
      <c r="D116" s="376" t="s">
        <v>232</v>
      </c>
      <c r="E116" s="376"/>
      <c r="F116" s="59">
        <v>104</v>
      </c>
      <c r="G116" s="70">
        <f>SUM(G117:G124)-G121-G118-G119</f>
        <v>3881</v>
      </c>
      <c r="H116" s="70">
        <f>SUM(H117:H124)-H121-H118-H119</f>
        <v>3827</v>
      </c>
      <c r="I116" s="157">
        <f>SUM(I117:I124)-I121-I118-I119</f>
        <v>695</v>
      </c>
      <c r="J116" s="204">
        <f>SUM(J117:J124)-J121-J118-J119</f>
        <v>1705</v>
      </c>
      <c r="K116" s="224"/>
      <c r="L116" s="84">
        <f t="shared" si="6"/>
        <v>245.32374100719423</v>
      </c>
      <c r="M116" s="65">
        <f>SUM(M117:M124)-M121-M118-M119</f>
        <v>3656</v>
      </c>
      <c r="N116" s="65">
        <f>SUM(N117:N124)-N121-N118-N119</f>
        <v>3528</v>
      </c>
      <c r="O116" s="84">
        <f t="shared" si="4"/>
        <v>214.4281524926686</v>
      </c>
      <c r="P116" s="84">
        <f t="shared" si="5"/>
        <v>96.49890590809628</v>
      </c>
    </row>
    <row r="117" spans="1:16" ht="19.5" customHeight="1">
      <c r="A117" s="377"/>
      <c r="B117" s="367"/>
      <c r="C117" s="377"/>
      <c r="D117" s="376" t="s">
        <v>61</v>
      </c>
      <c r="E117" s="376"/>
      <c r="F117" s="59">
        <v>105</v>
      </c>
      <c r="G117" s="70">
        <f>SUM(G118:G119)</f>
        <v>3175</v>
      </c>
      <c r="H117" s="70">
        <f>SUM(H118:H119)</f>
        <v>3121</v>
      </c>
      <c r="I117" s="157">
        <f>SUM(I118:I119)</f>
        <v>418</v>
      </c>
      <c r="J117" s="204">
        <f>SUM(J118:J119)</f>
        <v>900</v>
      </c>
      <c r="K117" s="224"/>
      <c r="L117" s="65">
        <f t="shared" si="6"/>
        <v>215.31100478468898</v>
      </c>
      <c r="M117" s="65">
        <f>SUM(M118:M119)</f>
        <v>2831</v>
      </c>
      <c r="N117" s="65">
        <f>SUM(N118:N119)</f>
        <v>2684</v>
      </c>
      <c r="O117" s="65">
        <f t="shared" si="4"/>
        <v>314.55555555555554</v>
      </c>
      <c r="P117" s="65">
        <f t="shared" si="5"/>
        <v>94.80748851995762</v>
      </c>
    </row>
    <row r="118" spans="1:16" ht="19.5" customHeight="1">
      <c r="A118" s="377"/>
      <c r="B118" s="367"/>
      <c r="C118" s="377"/>
      <c r="D118" s="175"/>
      <c r="E118" s="97" t="s">
        <v>176</v>
      </c>
      <c r="F118" s="59">
        <v>106</v>
      </c>
      <c r="G118" s="70">
        <v>640</v>
      </c>
      <c r="H118" s="70">
        <v>586</v>
      </c>
      <c r="I118" s="157">
        <v>418</v>
      </c>
      <c r="J118" s="204">
        <v>900</v>
      </c>
      <c r="K118" s="224"/>
      <c r="L118" s="65">
        <f t="shared" si="6"/>
        <v>215.31100478468898</v>
      </c>
      <c r="M118" s="65">
        <v>923</v>
      </c>
      <c r="N118" s="65">
        <v>944</v>
      </c>
      <c r="O118" s="65">
        <f>M118/J118*100</f>
        <v>102.55555555555556</v>
      </c>
      <c r="P118" s="65">
        <f>N118/M118*100</f>
        <v>102.27518959913327</v>
      </c>
    </row>
    <row r="119" spans="1:16" ht="19.5" customHeight="1">
      <c r="A119" s="377"/>
      <c r="B119" s="367"/>
      <c r="C119" s="377"/>
      <c r="D119" s="175"/>
      <c r="E119" s="97" t="s">
        <v>177</v>
      </c>
      <c r="F119" s="59">
        <v>107</v>
      </c>
      <c r="G119" s="70">
        <v>2535</v>
      </c>
      <c r="H119" s="70">
        <v>2535</v>
      </c>
      <c r="I119" s="157"/>
      <c r="J119" s="204"/>
      <c r="K119" s="224"/>
      <c r="L119" s="65"/>
      <c r="M119" s="84">
        <v>1908</v>
      </c>
      <c r="N119" s="84">
        <v>1740</v>
      </c>
      <c r="O119" s="65"/>
      <c r="P119" s="65">
        <f>N119/M119*100</f>
        <v>91.19496855345912</v>
      </c>
    </row>
    <row r="120" spans="1:17" ht="42" customHeight="1">
      <c r="A120" s="377"/>
      <c r="B120" s="367"/>
      <c r="C120" s="377"/>
      <c r="D120" s="376" t="s">
        <v>233</v>
      </c>
      <c r="E120" s="376"/>
      <c r="F120" s="59">
        <v>108</v>
      </c>
      <c r="G120" s="70">
        <v>418</v>
      </c>
      <c r="H120" s="70">
        <v>418</v>
      </c>
      <c r="I120" s="157">
        <f>I121</f>
        <v>222</v>
      </c>
      <c r="J120" s="206">
        <f>J121</f>
        <v>697</v>
      </c>
      <c r="K120" s="226"/>
      <c r="L120" s="65">
        <f t="shared" si="6"/>
        <v>313.963963963964</v>
      </c>
      <c r="M120" s="84">
        <v>714</v>
      </c>
      <c r="N120" s="84">
        <v>730</v>
      </c>
      <c r="O120" s="65">
        <f t="shared" si="4"/>
        <v>102.4390243902439</v>
      </c>
      <c r="P120" s="65">
        <f t="shared" si="5"/>
        <v>102.24089635854341</v>
      </c>
      <c r="Q120" s="132" t="s">
        <v>254</v>
      </c>
    </row>
    <row r="121" spans="1:16" ht="23.25" customHeight="1">
      <c r="A121" s="377"/>
      <c r="B121" s="367"/>
      <c r="C121" s="377"/>
      <c r="D121" s="175"/>
      <c r="E121" s="97" t="s">
        <v>176</v>
      </c>
      <c r="F121" s="59">
        <v>109</v>
      </c>
      <c r="G121" s="70">
        <v>398</v>
      </c>
      <c r="H121" s="70">
        <v>398</v>
      </c>
      <c r="I121" s="157">
        <v>222</v>
      </c>
      <c r="J121" s="206">
        <v>697</v>
      </c>
      <c r="K121" s="226"/>
      <c r="L121" s="65">
        <f t="shared" si="6"/>
        <v>313.963963963964</v>
      </c>
      <c r="M121" s="84">
        <v>714</v>
      </c>
      <c r="N121" s="84">
        <v>730</v>
      </c>
      <c r="O121" s="65">
        <f>M121/J121*100</f>
        <v>102.4390243902439</v>
      </c>
      <c r="P121" s="65">
        <f>N121/M121*100</f>
        <v>102.24089635854341</v>
      </c>
    </row>
    <row r="122" spans="1:16" ht="22.5" customHeight="1">
      <c r="A122" s="377"/>
      <c r="B122" s="367"/>
      <c r="C122" s="377"/>
      <c r="D122" s="175"/>
      <c r="E122" s="97" t="s">
        <v>177</v>
      </c>
      <c r="F122" s="59">
        <v>110</v>
      </c>
      <c r="G122" s="70"/>
      <c r="H122" s="70"/>
      <c r="I122" s="157"/>
      <c r="J122" s="204"/>
      <c r="K122" s="224"/>
      <c r="L122" s="65"/>
      <c r="M122" s="84"/>
      <c r="N122" s="84"/>
      <c r="O122" s="65"/>
      <c r="P122" s="65"/>
    </row>
    <row r="123" spans="1:16" ht="18.75" customHeight="1">
      <c r="A123" s="377"/>
      <c r="B123" s="367"/>
      <c r="C123" s="377"/>
      <c r="D123" s="376" t="s">
        <v>63</v>
      </c>
      <c r="E123" s="376"/>
      <c r="F123" s="59">
        <v>111</v>
      </c>
      <c r="G123" s="70">
        <v>120</v>
      </c>
      <c r="H123" s="70">
        <v>120</v>
      </c>
      <c r="I123" s="157">
        <v>55</v>
      </c>
      <c r="J123" s="204"/>
      <c r="K123" s="224"/>
      <c r="L123" s="65">
        <f t="shared" si="6"/>
        <v>0</v>
      </c>
      <c r="M123" s="84">
        <v>0</v>
      </c>
      <c r="N123" s="84">
        <v>0</v>
      </c>
      <c r="O123" s="65"/>
      <c r="P123" s="65"/>
    </row>
    <row r="124" spans="1:16" ht="31.5" customHeight="1">
      <c r="A124" s="377"/>
      <c r="B124" s="367"/>
      <c r="C124" s="176"/>
      <c r="D124" s="376" t="s">
        <v>64</v>
      </c>
      <c r="E124" s="376"/>
      <c r="F124" s="59">
        <v>112</v>
      </c>
      <c r="G124" s="70">
        <v>168</v>
      </c>
      <c r="H124" s="70">
        <v>168</v>
      </c>
      <c r="I124" s="157">
        <v>0</v>
      </c>
      <c r="J124" s="204">
        <v>108</v>
      </c>
      <c r="K124" s="224"/>
      <c r="L124" s="65"/>
      <c r="M124" s="84">
        <v>111</v>
      </c>
      <c r="N124" s="84">
        <v>114</v>
      </c>
      <c r="O124" s="65">
        <f t="shared" si="4"/>
        <v>102.77777777777777</v>
      </c>
      <c r="P124" s="65">
        <f t="shared" si="5"/>
        <v>102.7027027027027</v>
      </c>
    </row>
    <row r="125" spans="1:16" ht="69" customHeight="1">
      <c r="A125" s="377"/>
      <c r="B125" s="367"/>
      <c r="C125" s="176" t="s">
        <v>287</v>
      </c>
      <c r="D125" s="376" t="s">
        <v>234</v>
      </c>
      <c r="E125" s="376"/>
      <c r="F125" s="59">
        <v>113</v>
      </c>
      <c r="G125" s="70">
        <f>SUM(G126:G131)</f>
        <v>14907</v>
      </c>
      <c r="H125" s="70">
        <f>SUM(H126:H131)</f>
        <v>14907</v>
      </c>
      <c r="I125" s="157">
        <f>SUM(I126:I131)</f>
        <v>12073</v>
      </c>
      <c r="J125" s="204">
        <f>SUM(J126:J131)</f>
        <v>13849</v>
      </c>
      <c r="K125" s="224"/>
      <c r="L125" s="84">
        <f t="shared" si="6"/>
        <v>114.71051105773213</v>
      </c>
      <c r="M125" s="84">
        <f>SUM(M126:M131)</f>
        <v>14567</v>
      </c>
      <c r="N125" s="84">
        <f>SUM(N126:N131)</f>
        <v>14857</v>
      </c>
      <c r="O125" s="84">
        <f t="shared" si="4"/>
        <v>105.18448985486317</v>
      </c>
      <c r="P125" s="84">
        <f t="shared" si="5"/>
        <v>101.99080112583236</v>
      </c>
    </row>
    <row r="126" spans="1:16" ht="25.5" customHeight="1">
      <c r="A126" s="377"/>
      <c r="B126" s="367"/>
      <c r="C126" s="379"/>
      <c r="D126" s="376" t="s">
        <v>55</v>
      </c>
      <c r="E126" s="376"/>
      <c r="F126" s="59">
        <v>114</v>
      </c>
      <c r="G126" s="70">
        <v>11450</v>
      </c>
      <c r="H126" s="70">
        <v>11450</v>
      </c>
      <c r="I126" s="157">
        <f>8941-4</f>
        <v>8937</v>
      </c>
      <c r="J126" s="204">
        <v>10235</v>
      </c>
      <c r="K126" s="224"/>
      <c r="L126" s="65">
        <f t="shared" si="6"/>
        <v>114.52388944836073</v>
      </c>
      <c r="M126" s="84">
        <v>10768</v>
      </c>
      <c r="N126" s="84">
        <v>10982</v>
      </c>
      <c r="O126" s="65">
        <f t="shared" si="4"/>
        <v>105.20762090864679</v>
      </c>
      <c r="P126" s="65">
        <f t="shared" si="5"/>
        <v>101.98736998514116</v>
      </c>
    </row>
    <row r="127" spans="1:16" ht="28.5" customHeight="1">
      <c r="A127" s="377"/>
      <c r="B127" s="367"/>
      <c r="C127" s="379"/>
      <c r="D127" s="376" t="s">
        <v>56</v>
      </c>
      <c r="E127" s="376"/>
      <c r="F127" s="59">
        <v>115</v>
      </c>
      <c r="G127" s="70">
        <v>295</v>
      </c>
      <c r="H127" s="70">
        <v>295</v>
      </c>
      <c r="I127" s="157">
        <f>260-1</f>
        <v>259</v>
      </c>
      <c r="J127" s="204">
        <v>308</v>
      </c>
      <c r="K127" s="224"/>
      <c r="L127" s="65">
        <f t="shared" si="6"/>
        <v>118.91891891891892</v>
      </c>
      <c r="M127" s="84">
        <v>322</v>
      </c>
      <c r="N127" s="84">
        <v>330</v>
      </c>
      <c r="O127" s="65">
        <f t="shared" si="4"/>
        <v>104.54545454545455</v>
      </c>
      <c r="P127" s="65">
        <f t="shared" si="5"/>
        <v>102.48447204968944</v>
      </c>
    </row>
    <row r="128" spans="1:16" ht="30" customHeight="1">
      <c r="A128" s="377"/>
      <c r="B128" s="367"/>
      <c r="C128" s="379"/>
      <c r="D128" s="376" t="s">
        <v>57</v>
      </c>
      <c r="E128" s="376"/>
      <c r="F128" s="59">
        <v>116</v>
      </c>
      <c r="G128" s="70">
        <v>3010</v>
      </c>
      <c r="H128" s="70">
        <v>3010</v>
      </c>
      <c r="I128" s="157">
        <f>2754-1</f>
        <v>2753</v>
      </c>
      <c r="J128" s="204">
        <v>3148</v>
      </c>
      <c r="K128" s="224"/>
      <c r="L128" s="65">
        <f t="shared" si="6"/>
        <v>114.34798401743554</v>
      </c>
      <c r="M128" s="84">
        <v>3312</v>
      </c>
      <c r="N128" s="84">
        <v>3376</v>
      </c>
      <c r="O128" s="65">
        <f t="shared" si="4"/>
        <v>105.20965692503177</v>
      </c>
      <c r="P128" s="65">
        <f t="shared" si="5"/>
        <v>101.93236714975846</v>
      </c>
    </row>
    <row r="129" spans="1:16" ht="38.25" customHeight="1">
      <c r="A129" s="377"/>
      <c r="B129" s="367"/>
      <c r="C129" s="379"/>
      <c r="D129" s="376" t="s">
        <v>58</v>
      </c>
      <c r="E129" s="376"/>
      <c r="F129" s="59">
        <v>117</v>
      </c>
      <c r="G129" s="70">
        <v>152</v>
      </c>
      <c r="H129" s="70">
        <v>152</v>
      </c>
      <c r="I129" s="157">
        <v>124</v>
      </c>
      <c r="J129" s="204">
        <v>158</v>
      </c>
      <c r="K129" s="224"/>
      <c r="L129" s="65">
        <f t="shared" si="6"/>
        <v>127.41935483870968</v>
      </c>
      <c r="M129" s="84">
        <v>165</v>
      </c>
      <c r="N129" s="84">
        <v>169</v>
      </c>
      <c r="O129" s="65">
        <f t="shared" si="4"/>
        <v>104.43037974683544</v>
      </c>
      <c r="P129" s="65">
        <f t="shared" si="5"/>
        <v>102.42424242424242</v>
      </c>
    </row>
    <row r="130" spans="1:16" ht="31.5" customHeight="1">
      <c r="A130" s="377"/>
      <c r="B130" s="367"/>
      <c r="C130" s="379"/>
      <c r="D130" s="376" t="s">
        <v>59</v>
      </c>
      <c r="E130" s="376"/>
      <c r="F130" s="59">
        <v>118</v>
      </c>
      <c r="G130" s="70"/>
      <c r="H130" s="70"/>
      <c r="I130" s="157"/>
      <c r="J130" s="204"/>
      <c r="K130" s="224"/>
      <c r="L130" s="65"/>
      <c r="M130" s="84"/>
      <c r="N130" s="84"/>
      <c r="O130" s="65"/>
      <c r="P130" s="65"/>
    </row>
    <row r="131" spans="1:16" ht="31.5" customHeight="1">
      <c r="A131" s="377"/>
      <c r="B131" s="367"/>
      <c r="C131" s="379"/>
      <c r="D131" s="376" t="s">
        <v>60</v>
      </c>
      <c r="E131" s="376"/>
      <c r="F131" s="59">
        <v>119</v>
      </c>
      <c r="G131" s="70"/>
      <c r="H131" s="70"/>
      <c r="I131" s="157"/>
      <c r="J131" s="204"/>
      <c r="K131" s="224"/>
      <c r="L131" s="65"/>
      <c r="M131" s="84"/>
      <c r="N131" s="84"/>
      <c r="O131" s="65"/>
      <c r="P131" s="65"/>
    </row>
    <row r="132" spans="1:16" ht="42" customHeight="1">
      <c r="A132" s="377"/>
      <c r="B132" s="367"/>
      <c r="C132" s="362" t="s">
        <v>235</v>
      </c>
      <c r="D132" s="371"/>
      <c r="E132" s="363"/>
      <c r="F132" s="59">
        <v>120</v>
      </c>
      <c r="G132" s="70">
        <f>G133+G136+G137+G138+G139+G140</f>
        <v>58006</v>
      </c>
      <c r="H132" s="70">
        <f>H133+H136+H137+H138+H139+H140</f>
        <v>58006</v>
      </c>
      <c r="I132" s="157">
        <f>I133+I136+I137+I138+I139+I140</f>
        <v>112652</v>
      </c>
      <c r="J132" s="204">
        <f>J133+J136+J137+J138+J139+J140</f>
        <v>56778</v>
      </c>
      <c r="K132" s="224"/>
      <c r="L132" s="84">
        <f t="shared" si="6"/>
        <v>50.40123566381423</v>
      </c>
      <c r="M132" s="84">
        <f>M133+M136+M137+M138+M139+M140</f>
        <v>51279</v>
      </c>
      <c r="N132" s="84">
        <f>N133+N136+N137+N138+N139+N140</f>
        <v>49549</v>
      </c>
      <c r="O132" s="84">
        <f t="shared" si="4"/>
        <v>90.31491070485048</v>
      </c>
      <c r="P132" s="84">
        <f t="shared" si="5"/>
        <v>96.62629926480626</v>
      </c>
    </row>
    <row r="133" spans="1:16" ht="33" customHeight="1">
      <c r="A133" s="377"/>
      <c r="B133" s="367"/>
      <c r="C133" s="177" t="s">
        <v>305</v>
      </c>
      <c r="D133" s="376" t="s">
        <v>236</v>
      </c>
      <c r="E133" s="376"/>
      <c r="F133" s="59">
        <v>121</v>
      </c>
      <c r="G133" s="70">
        <f>G134+G135</f>
        <v>809</v>
      </c>
      <c r="H133" s="70">
        <f>H134+H135</f>
        <v>809</v>
      </c>
      <c r="I133" s="157">
        <f>I134+I135</f>
        <v>536</v>
      </c>
      <c r="J133" s="204">
        <f>J134+J135</f>
        <v>328</v>
      </c>
      <c r="K133" s="224"/>
      <c r="L133" s="65">
        <f t="shared" si="6"/>
        <v>61.19402985074627</v>
      </c>
      <c r="M133" s="84">
        <f>M134+M135</f>
        <v>336</v>
      </c>
      <c r="N133" s="84">
        <f>N134+N135</f>
        <v>344</v>
      </c>
      <c r="O133" s="65">
        <f t="shared" si="4"/>
        <v>102.4390243902439</v>
      </c>
      <c r="P133" s="65">
        <f t="shared" si="5"/>
        <v>102.38095238095238</v>
      </c>
    </row>
    <row r="134" spans="1:17" ht="25.5" customHeight="1">
      <c r="A134" s="377"/>
      <c r="B134" s="367"/>
      <c r="C134" s="177"/>
      <c r="D134" s="376" t="s">
        <v>22</v>
      </c>
      <c r="E134" s="376"/>
      <c r="F134" s="59">
        <v>122</v>
      </c>
      <c r="G134" s="70">
        <v>500</v>
      </c>
      <c r="H134" s="70">
        <v>500</v>
      </c>
      <c r="I134" s="157">
        <v>226</v>
      </c>
      <c r="J134" s="204">
        <v>16</v>
      </c>
      <c r="K134" s="224"/>
      <c r="L134" s="65">
        <f t="shared" si="6"/>
        <v>7.079646017699115</v>
      </c>
      <c r="M134" s="84">
        <v>16</v>
      </c>
      <c r="N134" s="84">
        <v>16</v>
      </c>
      <c r="O134" s="65">
        <f t="shared" si="4"/>
        <v>100</v>
      </c>
      <c r="P134" s="65">
        <f t="shared" si="5"/>
        <v>100</v>
      </c>
      <c r="Q134" s="173"/>
    </row>
    <row r="135" spans="1:16" ht="18.75" customHeight="1">
      <c r="A135" s="377"/>
      <c r="B135" s="367"/>
      <c r="C135" s="177"/>
      <c r="D135" s="376" t="s">
        <v>23</v>
      </c>
      <c r="E135" s="376"/>
      <c r="F135" s="59">
        <v>123</v>
      </c>
      <c r="G135" s="70">
        <v>309</v>
      </c>
      <c r="H135" s="70">
        <v>309</v>
      </c>
      <c r="I135" s="157">
        <v>310</v>
      </c>
      <c r="J135" s="204">
        <v>312</v>
      </c>
      <c r="K135" s="224"/>
      <c r="L135" s="65">
        <f t="shared" si="6"/>
        <v>100.64516129032258</v>
      </c>
      <c r="M135" s="84">
        <v>320</v>
      </c>
      <c r="N135" s="84">
        <v>328</v>
      </c>
      <c r="O135" s="65">
        <f t="shared" si="4"/>
        <v>102.56410256410255</v>
      </c>
      <c r="P135" s="65">
        <f t="shared" si="5"/>
        <v>102.49999999999999</v>
      </c>
    </row>
    <row r="136" spans="1:17" ht="27" customHeight="1">
      <c r="A136" s="377"/>
      <c r="B136" s="367"/>
      <c r="C136" s="177" t="s">
        <v>311</v>
      </c>
      <c r="D136" s="376" t="s">
        <v>24</v>
      </c>
      <c r="E136" s="376"/>
      <c r="F136" s="59">
        <v>124</v>
      </c>
      <c r="G136" s="70">
        <v>261</v>
      </c>
      <c r="H136" s="70">
        <v>261</v>
      </c>
      <c r="I136" s="157">
        <v>167</v>
      </c>
      <c r="J136" s="204">
        <v>38</v>
      </c>
      <c r="K136" s="224"/>
      <c r="L136" s="65">
        <f t="shared" si="6"/>
        <v>22.75449101796407</v>
      </c>
      <c r="M136" s="84">
        <v>0</v>
      </c>
      <c r="N136" s="84">
        <v>0</v>
      </c>
      <c r="O136" s="65">
        <f t="shared" si="4"/>
        <v>0</v>
      </c>
      <c r="P136" s="65"/>
      <c r="Q136" s="173"/>
    </row>
    <row r="137" spans="1:16" ht="32.25" customHeight="1">
      <c r="A137" s="377"/>
      <c r="B137" s="367"/>
      <c r="C137" s="177" t="s">
        <v>313</v>
      </c>
      <c r="D137" s="376" t="s">
        <v>66</v>
      </c>
      <c r="E137" s="376"/>
      <c r="F137" s="59">
        <v>125</v>
      </c>
      <c r="G137" s="70"/>
      <c r="H137" s="70"/>
      <c r="I137" s="157"/>
      <c r="J137" s="204"/>
      <c r="K137" s="224"/>
      <c r="L137" s="65"/>
      <c r="M137" s="84"/>
      <c r="N137" s="84"/>
      <c r="O137" s="65"/>
      <c r="P137" s="65"/>
    </row>
    <row r="138" spans="1:17" ht="17.25" customHeight="1">
      <c r="A138" s="377"/>
      <c r="B138" s="367"/>
      <c r="C138" s="177" t="s">
        <v>315</v>
      </c>
      <c r="D138" s="360" t="s">
        <v>318</v>
      </c>
      <c r="E138" s="361"/>
      <c r="F138" s="59">
        <v>126</v>
      </c>
      <c r="G138" s="70">
        <v>786</v>
      </c>
      <c r="H138" s="70">
        <v>786</v>
      </c>
      <c r="I138" s="157">
        <v>1810</v>
      </c>
      <c r="J138" s="204">
        <v>692</v>
      </c>
      <c r="K138" s="224"/>
      <c r="L138" s="65">
        <f t="shared" si="6"/>
        <v>38.232044198895025</v>
      </c>
      <c r="M138" s="84">
        <v>707</v>
      </c>
      <c r="N138" s="84">
        <v>720</v>
      </c>
      <c r="O138" s="65">
        <f t="shared" si="4"/>
        <v>102.16763005780348</v>
      </c>
      <c r="P138" s="65">
        <f t="shared" si="5"/>
        <v>101.83875530410185</v>
      </c>
      <c r="Q138" s="173"/>
    </row>
    <row r="139" spans="1:17" ht="29.25" customHeight="1">
      <c r="A139" s="377"/>
      <c r="B139" s="367"/>
      <c r="C139" s="168" t="s">
        <v>317</v>
      </c>
      <c r="D139" s="376" t="s">
        <v>25</v>
      </c>
      <c r="E139" s="376"/>
      <c r="F139" s="59">
        <v>127</v>
      </c>
      <c r="G139" s="70">
        <v>34622</v>
      </c>
      <c r="H139" s="70">
        <v>34622</v>
      </c>
      <c r="I139" s="157">
        <v>33126</v>
      </c>
      <c r="J139" s="204">
        <v>35501</v>
      </c>
      <c r="K139" s="224"/>
      <c r="L139" s="65">
        <f t="shared" si="6"/>
        <v>107.16959488015456</v>
      </c>
      <c r="M139" s="84">
        <v>37493</v>
      </c>
      <c r="N139" s="84">
        <v>37174</v>
      </c>
      <c r="O139" s="65">
        <f t="shared" si="4"/>
        <v>105.61110954620996</v>
      </c>
      <c r="P139" s="65">
        <f t="shared" si="5"/>
        <v>99.14917451257568</v>
      </c>
      <c r="Q139" s="173"/>
    </row>
    <row r="140" spans="1:17" ht="39" customHeight="1">
      <c r="A140" s="377"/>
      <c r="B140" s="367"/>
      <c r="C140" s="165" t="s">
        <v>67</v>
      </c>
      <c r="D140" s="392" t="s">
        <v>237</v>
      </c>
      <c r="E140" s="372"/>
      <c r="F140" s="59">
        <v>128</v>
      </c>
      <c r="G140" s="70">
        <f>G141-G144</f>
        <v>21528</v>
      </c>
      <c r="H140" s="70">
        <f>H141-H144</f>
        <v>21528</v>
      </c>
      <c r="I140" s="161">
        <f>I141-I144</f>
        <v>77013</v>
      </c>
      <c r="J140" s="204">
        <f>J141-J144</f>
        <v>20219</v>
      </c>
      <c r="K140" s="224"/>
      <c r="L140" s="65">
        <f t="shared" si="6"/>
        <v>26.254009063404883</v>
      </c>
      <c r="M140" s="65">
        <f>M141-M144</f>
        <v>12743</v>
      </c>
      <c r="N140" s="65">
        <f>N141-N144</f>
        <v>11311</v>
      </c>
      <c r="O140" s="65">
        <f t="shared" si="4"/>
        <v>63.02487759038529</v>
      </c>
      <c r="P140" s="65">
        <f t="shared" si="5"/>
        <v>88.7624578199796</v>
      </c>
      <c r="Q140" s="173"/>
    </row>
    <row r="141" spans="1:17" ht="25.5" customHeight="1">
      <c r="A141" s="377"/>
      <c r="B141" s="367"/>
      <c r="C141" s="177"/>
      <c r="D141" s="98" t="s">
        <v>343</v>
      </c>
      <c r="E141" s="174" t="s">
        <v>238</v>
      </c>
      <c r="F141" s="59">
        <v>129</v>
      </c>
      <c r="G141" s="85">
        <v>30731</v>
      </c>
      <c r="H141" s="85">
        <v>30731</v>
      </c>
      <c r="I141" s="157">
        <v>95032</v>
      </c>
      <c r="J141" s="205">
        <v>27043</v>
      </c>
      <c r="K141" s="225"/>
      <c r="L141" s="65">
        <f t="shared" si="6"/>
        <v>28.456730364508797</v>
      </c>
      <c r="M141" s="84">
        <v>22065</v>
      </c>
      <c r="N141" s="84">
        <v>20372</v>
      </c>
      <c r="O141" s="65">
        <f aca="true" t="shared" si="7" ref="O141:O149">M141/J141*100</f>
        <v>81.5922789631328</v>
      </c>
      <c r="P141" s="65">
        <f aca="true" t="shared" si="8" ref="P141:P149">N141/M141*100</f>
        <v>92.32721504645366</v>
      </c>
      <c r="Q141" s="173"/>
    </row>
    <row r="142" spans="1:17" ht="51.75" customHeight="1">
      <c r="A142" s="377"/>
      <c r="B142" s="367"/>
      <c r="D142" s="98" t="s">
        <v>239</v>
      </c>
      <c r="E142" s="97" t="s">
        <v>178</v>
      </c>
      <c r="F142" s="59">
        <v>130</v>
      </c>
      <c r="G142" s="70">
        <v>3002</v>
      </c>
      <c r="H142" s="70">
        <v>3002</v>
      </c>
      <c r="I142" s="157">
        <v>3452</v>
      </c>
      <c r="J142" s="204">
        <v>3175</v>
      </c>
      <c r="K142" s="224"/>
      <c r="L142" s="65">
        <f t="shared" si="6"/>
        <v>91.97566628041714</v>
      </c>
      <c r="M142" s="84">
        <v>3249</v>
      </c>
      <c r="N142" s="84">
        <v>3324</v>
      </c>
      <c r="O142" s="65">
        <f t="shared" si="7"/>
        <v>102.33070866141732</v>
      </c>
      <c r="P142" s="65">
        <f t="shared" si="8"/>
        <v>102.3084025854109</v>
      </c>
      <c r="Q142" s="173"/>
    </row>
    <row r="143" spans="1:17" ht="44.25" customHeight="1">
      <c r="A143" s="377"/>
      <c r="B143" s="367"/>
      <c r="D143" s="98" t="s">
        <v>240</v>
      </c>
      <c r="E143" s="100" t="s">
        <v>179</v>
      </c>
      <c r="F143" s="59" t="s">
        <v>242</v>
      </c>
      <c r="G143" s="70">
        <v>845</v>
      </c>
      <c r="H143" s="70">
        <v>845</v>
      </c>
      <c r="I143" s="157">
        <v>42</v>
      </c>
      <c r="J143" s="204">
        <v>1908</v>
      </c>
      <c r="K143" s="224"/>
      <c r="L143" s="65">
        <f t="shared" si="6"/>
        <v>4542.857142857143</v>
      </c>
      <c r="M143" s="84">
        <v>1740</v>
      </c>
      <c r="N143" s="84">
        <v>1780</v>
      </c>
      <c r="O143" s="65">
        <f t="shared" si="7"/>
        <v>91.19496855345912</v>
      </c>
      <c r="P143" s="65">
        <f t="shared" si="8"/>
        <v>102.29885057471265</v>
      </c>
      <c r="Q143" s="173"/>
    </row>
    <row r="144" spans="1:17" ht="29.25" customHeight="1">
      <c r="A144" s="377"/>
      <c r="B144" s="367"/>
      <c r="D144" s="98" t="s">
        <v>39</v>
      </c>
      <c r="E144" s="174" t="s">
        <v>69</v>
      </c>
      <c r="F144" s="59">
        <v>131</v>
      </c>
      <c r="G144" s="70">
        <v>9203</v>
      </c>
      <c r="H144" s="70">
        <v>9203</v>
      </c>
      <c r="I144" s="160">
        <f>I145</f>
        <v>18019</v>
      </c>
      <c r="J144" s="204">
        <v>6824</v>
      </c>
      <c r="K144" s="224"/>
      <c r="L144" s="65">
        <f t="shared" si="6"/>
        <v>37.87113602308674</v>
      </c>
      <c r="M144" s="84">
        <v>9322</v>
      </c>
      <c r="N144" s="84">
        <v>9061</v>
      </c>
      <c r="O144" s="65">
        <f t="shared" si="7"/>
        <v>136.60609613130129</v>
      </c>
      <c r="P144" s="65">
        <f t="shared" si="8"/>
        <v>97.20017163698778</v>
      </c>
      <c r="Q144" s="173"/>
    </row>
    <row r="145" spans="1:17" ht="39" customHeight="1">
      <c r="A145" s="377"/>
      <c r="B145" s="367"/>
      <c r="C145" s="177"/>
      <c r="D145" s="175" t="s">
        <v>70</v>
      </c>
      <c r="E145" s="175" t="s">
        <v>241</v>
      </c>
      <c r="F145" s="59">
        <v>132</v>
      </c>
      <c r="G145" s="70">
        <f>G146+G147+G148</f>
        <v>9203</v>
      </c>
      <c r="H145" s="70">
        <f>H146+H147+H148</f>
        <v>9203</v>
      </c>
      <c r="I145" s="157">
        <f>I146+I147+I148</f>
        <v>18019</v>
      </c>
      <c r="J145" s="204">
        <f>J146+J147+J148</f>
        <v>6824</v>
      </c>
      <c r="K145" s="224"/>
      <c r="L145" s="65">
        <f t="shared" si="6"/>
        <v>37.87113602308674</v>
      </c>
      <c r="M145" s="65">
        <f>M146+M147+M148</f>
        <v>9322</v>
      </c>
      <c r="N145" s="65">
        <f>N146+N147+N148</f>
        <v>9061</v>
      </c>
      <c r="O145" s="65">
        <f t="shared" si="7"/>
        <v>136.60609613130129</v>
      </c>
      <c r="P145" s="65">
        <f t="shared" si="8"/>
        <v>97.20017163698778</v>
      </c>
      <c r="Q145" s="173"/>
    </row>
    <row r="146" spans="1:17" ht="30.75" customHeight="1">
      <c r="A146" s="377"/>
      <c r="B146" s="367"/>
      <c r="C146" s="177"/>
      <c r="D146" s="175"/>
      <c r="E146" s="175" t="s">
        <v>71</v>
      </c>
      <c r="F146" s="59">
        <v>133</v>
      </c>
      <c r="G146" s="70">
        <v>2923</v>
      </c>
      <c r="H146" s="70">
        <v>2923</v>
      </c>
      <c r="I146" s="157">
        <v>3268</v>
      </c>
      <c r="J146" s="204">
        <v>3096</v>
      </c>
      <c r="K146" s="224"/>
      <c r="L146" s="65">
        <f t="shared" si="6"/>
        <v>94.73684210526315</v>
      </c>
      <c r="M146" s="84">
        <v>3174</v>
      </c>
      <c r="N146" s="84">
        <v>3249</v>
      </c>
      <c r="O146" s="65">
        <f t="shared" si="7"/>
        <v>102.51937984496125</v>
      </c>
      <c r="P146" s="65">
        <f t="shared" si="8"/>
        <v>102.36294896030245</v>
      </c>
      <c r="Q146" s="173"/>
    </row>
    <row r="147" spans="1:16" ht="39" customHeight="1">
      <c r="A147" s="377"/>
      <c r="B147" s="176"/>
      <c r="C147" s="177"/>
      <c r="D147" s="175"/>
      <c r="E147" s="175" t="s">
        <v>72</v>
      </c>
      <c r="F147" s="59">
        <v>134</v>
      </c>
      <c r="G147" s="70">
        <v>1505</v>
      </c>
      <c r="H147" s="70">
        <v>1505</v>
      </c>
      <c r="I147" s="157">
        <v>10196</v>
      </c>
      <c r="J147" s="204">
        <v>2009</v>
      </c>
      <c r="K147" s="224"/>
      <c r="L147" s="65">
        <f aca="true" t="shared" si="9" ref="L147:L163">SUM(J147/I147*100)</f>
        <v>19.7038054138878</v>
      </c>
      <c r="M147" s="84">
        <v>2061</v>
      </c>
      <c r="N147" s="84">
        <v>2108</v>
      </c>
      <c r="O147" s="65">
        <f t="shared" si="7"/>
        <v>102.5883524141364</v>
      </c>
      <c r="P147" s="65">
        <f t="shared" si="8"/>
        <v>102.28044638524987</v>
      </c>
    </row>
    <row r="148" spans="1:16" ht="30.75" customHeight="1">
      <c r="A148" s="377"/>
      <c r="B148" s="377"/>
      <c r="C148" s="177"/>
      <c r="D148" s="175"/>
      <c r="E148" s="170" t="s">
        <v>73</v>
      </c>
      <c r="F148" s="59">
        <v>135</v>
      </c>
      <c r="G148" s="70">
        <v>4775</v>
      </c>
      <c r="H148" s="70">
        <v>4775</v>
      </c>
      <c r="I148" s="157">
        <v>4555</v>
      </c>
      <c r="J148" s="204">
        <v>1719</v>
      </c>
      <c r="K148" s="224"/>
      <c r="L148" s="65">
        <f t="shared" si="9"/>
        <v>37.73874862788145</v>
      </c>
      <c r="M148" s="84">
        <v>4087</v>
      </c>
      <c r="N148" s="84">
        <v>3704</v>
      </c>
      <c r="O148" s="65">
        <f t="shared" si="7"/>
        <v>237.75450843513673</v>
      </c>
      <c r="P148" s="65">
        <f t="shared" si="8"/>
        <v>90.62882309762662</v>
      </c>
    </row>
    <row r="149" spans="1:16" ht="39.75" customHeight="1">
      <c r="A149" s="377"/>
      <c r="B149" s="377"/>
      <c r="C149" s="177"/>
      <c r="D149" s="376" t="s">
        <v>243</v>
      </c>
      <c r="E149" s="376"/>
      <c r="F149" s="59">
        <v>136</v>
      </c>
      <c r="G149" s="70">
        <f>G150+G153+G156</f>
        <v>15621</v>
      </c>
      <c r="H149" s="70">
        <f>H150+H153+H156</f>
        <v>15621</v>
      </c>
      <c r="I149" s="157">
        <f>I150+I153+I156</f>
        <v>10896</v>
      </c>
      <c r="J149" s="204">
        <f>J150+J153+J156</f>
        <v>15531</v>
      </c>
      <c r="K149" s="224"/>
      <c r="L149" s="65">
        <f t="shared" si="9"/>
        <v>142.53854625550662</v>
      </c>
      <c r="M149" s="65">
        <f>M150+M153+M156</f>
        <v>15496</v>
      </c>
      <c r="N149" s="65">
        <f>N150+N153+N156</f>
        <v>13123</v>
      </c>
      <c r="O149" s="65">
        <f t="shared" si="7"/>
        <v>99.77464425986736</v>
      </c>
      <c r="P149" s="65">
        <f t="shared" si="8"/>
        <v>84.68637067630355</v>
      </c>
    </row>
    <row r="150" spans="1:16" ht="28.5" customHeight="1">
      <c r="A150" s="377"/>
      <c r="B150" s="377"/>
      <c r="C150" s="177" t="s">
        <v>305</v>
      </c>
      <c r="D150" s="376" t="s">
        <v>244</v>
      </c>
      <c r="E150" s="376"/>
      <c r="F150" s="59">
        <v>137</v>
      </c>
      <c r="G150" s="70">
        <f>G151+G152</f>
        <v>57</v>
      </c>
      <c r="H150" s="70">
        <f>H151+H152</f>
        <v>57</v>
      </c>
      <c r="I150" s="157">
        <f>I151+I152</f>
        <v>0</v>
      </c>
      <c r="J150" s="204"/>
      <c r="K150" s="224"/>
      <c r="L150" s="65"/>
      <c r="M150" s="65">
        <f>M151+M152</f>
        <v>0</v>
      </c>
      <c r="N150" s="65">
        <f>N151+N152</f>
        <v>0</v>
      </c>
      <c r="O150" s="65"/>
      <c r="P150" s="65"/>
    </row>
    <row r="151" spans="1:16" ht="37.5" customHeight="1">
      <c r="A151" s="377"/>
      <c r="B151" s="377"/>
      <c r="C151" s="177"/>
      <c r="D151" s="175" t="s">
        <v>26</v>
      </c>
      <c r="E151" s="175" t="s">
        <v>27</v>
      </c>
      <c r="F151" s="59">
        <v>138</v>
      </c>
      <c r="G151" s="70">
        <v>57</v>
      </c>
      <c r="H151" s="70">
        <v>57</v>
      </c>
      <c r="I151" s="157">
        <v>0</v>
      </c>
      <c r="J151" s="204"/>
      <c r="K151" s="224"/>
      <c r="L151" s="65"/>
      <c r="M151" s="84"/>
      <c r="N151" s="84"/>
      <c r="O151" s="65"/>
      <c r="P151" s="65"/>
    </row>
    <row r="152" spans="1:16" ht="27" customHeight="1">
      <c r="A152" s="377"/>
      <c r="B152" s="377"/>
      <c r="C152" s="177"/>
      <c r="D152" s="175" t="s">
        <v>28</v>
      </c>
      <c r="E152" s="175" t="s">
        <v>29</v>
      </c>
      <c r="F152" s="59">
        <v>139</v>
      </c>
      <c r="G152" s="70"/>
      <c r="H152" s="70"/>
      <c r="I152" s="157"/>
      <c r="J152" s="204"/>
      <c r="K152" s="224"/>
      <c r="L152" s="65"/>
      <c r="M152" s="84"/>
      <c r="N152" s="84"/>
      <c r="O152" s="65"/>
      <c r="P152" s="65"/>
    </row>
    <row r="153" spans="1:16" ht="38.25" customHeight="1">
      <c r="A153" s="377"/>
      <c r="B153" s="377"/>
      <c r="C153" s="177" t="s">
        <v>311</v>
      </c>
      <c r="D153" s="376" t="s">
        <v>245</v>
      </c>
      <c r="E153" s="376"/>
      <c r="F153" s="59">
        <v>140</v>
      </c>
      <c r="G153" s="70">
        <f>G154+G155</f>
        <v>15558</v>
      </c>
      <c r="H153" s="70">
        <f>H154+H155</f>
        <v>15558</v>
      </c>
      <c r="I153" s="157">
        <f>I154+I155</f>
        <v>10894</v>
      </c>
      <c r="J153" s="204">
        <f>J154+J155</f>
        <v>15530</v>
      </c>
      <c r="K153" s="224"/>
      <c r="L153" s="65">
        <f t="shared" si="9"/>
        <v>142.55553515696712</v>
      </c>
      <c r="M153" s="65">
        <f>M154+M155</f>
        <v>15495</v>
      </c>
      <c r="N153" s="65">
        <f>N154+N155</f>
        <v>13122</v>
      </c>
      <c r="O153" s="65">
        <f>M153/J153*100</f>
        <v>99.77462974887314</v>
      </c>
      <c r="P153" s="65">
        <f>N153/M153*100</f>
        <v>84.68538238141335</v>
      </c>
    </row>
    <row r="154" spans="1:16" ht="29.25" customHeight="1">
      <c r="A154" s="377"/>
      <c r="B154" s="377"/>
      <c r="C154" s="177"/>
      <c r="D154" s="175" t="s">
        <v>357</v>
      </c>
      <c r="E154" s="175" t="s">
        <v>27</v>
      </c>
      <c r="F154" s="59">
        <v>141</v>
      </c>
      <c r="G154" s="70"/>
      <c r="H154" s="70"/>
      <c r="I154" s="157"/>
      <c r="J154" s="204"/>
      <c r="K154" s="224"/>
      <c r="L154" s="65"/>
      <c r="M154" s="84"/>
      <c r="N154" s="84"/>
      <c r="O154" s="65"/>
      <c r="P154" s="65"/>
    </row>
    <row r="155" spans="1:16" ht="27.75" customHeight="1">
      <c r="A155" s="377"/>
      <c r="B155" s="176">
        <v>3</v>
      </c>
      <c r="C155" s="177"/>
      <c r="D155" s="175" t="s">
        <v>359</v>
      </c>
      <c r="E155" s="175" t="s">
        <v>29</v>
      </c>
      <c r="F155" s="59">
        <v>142</v>
      </c>
      <c r="G155" s="70">
        <v>15558</v>
      </c>
      <c r="H155" s="70">
        <v>15558</v>
      </c>
      <c r="I155" s="157">
        <f>10894+443-443</f>
        <v>10894</v>
      </c>
      <c r="J155" s="204">
        <v>15530</v>
      </c>
      <c r="K155" s="224"/>
      <c r="L155" s="65">
        <f t="shared" si="9"/>
        <v>142.55553515696712</v>
      </c>
      <c r="M155" s="84">
        <v>15495</v>
      </c>
      <c r="N155" s="84">
        <v>13122</v>
      </c>
      <c r="O155" s="65">
        <f>M155/J155*100</f>
        <v>99.77462974887314</v>
      </c>
      <c r="P155" s="65">
        <f>N155/M155*100</f>
        <v>84.68538238141335</v>
      </c>
    </row>
    <row r="156" spans="1:16" ht="23.25" customHeight="1">
      <c r="A156" s="176" t="s">
        <v>293</v>
      </c>
      <c r="B156" s="176"/>
      <c r="C156" s="177" t="s">
        <v>313</v>
      </c>
      <c r="D156" s="376" t="s">
        <v>30</v>
      </c>
      <c r="E156" s="376"/>
      <c r="F156" s="59">
        <v>143</v>
      </c>
      <c r="G156" s="70">
        <v>6</v>
      </c>
      <c r="H156" s="70">
        <v>6</v>
      </c>
      <c r="I156" s="157">
        <v>2</v>
      </c>
      <c r="J156" s="204">
        <v>1</v>
      </c>
      <c r="K156" s="224"/>
      <c r="L156" s="64">
        <f t="shared" si="9"/>
        <v>50</v>
      </c>
      <c r="M156" s="84">
        <v>1</v>
      </c>
      <c r="N156" s="84">
        <v>1</v>
      </c>
      <c r="O156" s="64">
        <f aca="true" t="shared" si="10" ref="O156:O163">M156/J156*100</f>
        <v>100</v>
      </c>
      <c r="P156" s="64">
        <f aca="true" t="shared" si="11" ref="P156:P163">N156/M156*100</f>
        <v>100</v>
      </c>
    </row>
    <row r="157" spans="1:16" ht="19.5" customHeight="1">
      <c r="A157" s="171"/>
      <c r="B157" s="171"/>
      <c r="C157" s="177"/>
      <c r="D157" s="376" t="s">
        <v>292</v>
      </c>
      <c r="E157" s="376"/>
      <c r="F157" s="59">
        <v>144</v>
      </c>
      <c r="G157" s="70"/>
      <c r="H157" s="70"/>
      <c r="I157" s="157"/>
      <c r="J157" s="204"/>
      <c r="K157" s="224"/>
      <c r="L157" s="65"/>
      <c r="M157" s="84"/>
      <c r="N157" s="84"/>
      <c r="O157" s="84"/>
      <c r="P157" s="84"/>
    </row>
    <row r="158" spans="1:16" ht="15.75" customHeight="1">
      <c r="A158" s="171"/>
      <c r="B158" s="171"/>
      <c r="C158" s="176"/>
      <c r="D158" s="381" t="s">
        <v>246</v>
      </c>
      <c r="E158" s="381"/>
      <c r="F158" s="59">
        <v>145</v>
      </c>
      <c r="G158" s="69">
        <f>G13-G41</f>
        <v>58304</v>
      </c>
      <c r="H158" s="69">
        <f>H13-H41</f>
        <v>58304</v>
      </c>
      <c r="I158" s="156">
        <f>I13-I41</f>
        <v>58775</v>
      </c>
      <c r="J158" s="203">
        <f>J13-J41</f>
        <v>63509</v>
      </c>
      <c r="K158" s="223"/>
      <c r="L158" s="65">
        <f t="shared" si="9"/>
        <v>108.05444491705659</v>
      </c>
      <c r="M158" s="64">
        <f>M13-M41</f>
        <v>64318</v>
      </c>
      <c r="N158" s="64">
        <f>N13-N41</f>
        <v>65158</v>
      </c>
      <c r="O158" s="65">
        <f t="shared" si="10"/>
        <v>101.2738352044592</v>
      </c>
      <c r="P158" s="65">
        <f t="shared" si="11"/>
        <v>101.30601075904102</v>
      </c>
    </row>
    <row r="159" spans="1:16" ht="15.75" customHeight="1">
      <c r="A159" s="171"/>
      <c r="B159" s="171"/>
      <c r="C159" s="171"/>
      <c r="D159" s="102"/>
      <c r="E159" s="103" t="s">
        <v>134</v>
      </c>
      <c r="F159" s="104">
        <v>146</v>
      </c>
      <c r="G159" s="71">
        <v>20848</v>
      </c>
      <c r="H159" s="71">
        <v>20848</v>
      </c>
      <c r="I159" s="162">
        <v>21080</v>
      </c>
      <c r="J159" s="207">
        <v>6920</v>
      </c>
      <c r="K159" s="227"/>
      <c r="L159" s="65">
        <f t="shared" si="9"/>
        <v>32.82732447817837</v>
      </c>
      <c r="M159" s="188">
        <v>6972</v>
      </c>
      <c r="N159" s="188">
        <v>6911</v>
      </c>
      <c r="O159" s="65">
        <f>M159/J159*100</f>
        <v>100.75144508670519</v>
      </c>
      <c r="P159" s="65">
        <f>N159/M159*100</f>
        <v>99.12507171543317</v>
      </c>
    </row>
    <row r="160" spans="1:16" ht="15.75" customHeight="1">
      <c r="A160" s="171"/>
      <c r="B160" s="171"/>
      <c r="C160" s="171"/>
      <c r="D160" s="105"/>
      <c r="E160" s="105" t="s">
        <v>31</v>
      </c>
      <c r="F160" s="59">
        <v>147</v>
      </c>
      <c r="G160" s="71">
        <v>24136</v>
      </c>
      <c r="H160" s="71">
        <v>24136</v>
      </c>
      <c r="I160" s="85">
        <v>96385</v>
      </c>
      <c r="J160" s="207">
        <v>30372</v>
      </c>
      <c r="K160" s="227"/>
      <c r="L160" s="65">
        <f t="shared" si="9"/>
        <v>31.51112725009078</v>
      </c>
      <c r="M160" s="188">
        <v>20897</v>
      </c>
      <c r="N160" s="188">
        <v>21671</v>
      </c>
      <c r="O160" s="65">
        <f>M160/J160*100</f>
        <v>68.80350322665613</v>
      </c>
      <c r="P160" s="65">
        <f>N160/M160*100</f>
        <v>103.70388093984782</v>
      </c>
    </row>
    <row r="161" spans="1:16" ht="15.75" customHeight="1">
      <c r="A161" s="171"/>
      <c r="B161" s="171"/>
      <c r="C161" s="171"/>
      <c r="D161" s="373" t="s">
        <v>125</v>
      </c>
      <c r="E161" s="374"/>
      <c r="F161" s="59" t="s">
        <v>399</v>
      </c>
      <c r="G161" s="72">
        <f>G158-G159+G160-G162</f>
        <v>58677</v>
      </c>
      <c r="H161" s="72">
        <f>H158-H159+H160-H162</f>
        <v>58677</v>
      </c>
      <c r="I161" s="194">
        <f>I157-I158+I160+I162+I159</f>
        <v>58690</v>
      </c>
      <c r="J161" s="208">
        <f>J158-J159+J160-J162</f>
        <v>83786</v>
      </c>
      <c r="K161" s="228"/>
      <c r="L161" s="64">
        <f t="shared" si="9"/>
        <v>142.76026580337367</v>
      </c>
      <c r="M161" s="189">
        <f>M158-M159+M160-M162</f>
        <v>75028</v>
      </c>
      <c r="N161" s="189">
        <f>N158-N159+N160-N162</f>
        <v>76661</v>
      </c>
      <c r="O161" s="64">
        <f t="shared" si="10"/>
        <v>89.54717971976225</v>
      </c>
      <c r="P161" s="64">
        <f t="shared" si="11"/>
        <v>102.17652076558086</v>
      </c>
    </row>
    <row r="162" spans="1:16" ht="15.75" customHeight="1">
      <c r="A162" s="171"/>
      <c r="B162" s="171"/>
      <c r="C162" s="171"/>
      <c r="D162" s="102"/>
      <c r="E162" s="105" t="s">
        <v>124</v>
      </c>
      <c r="F162" s="59" t="s">
        <v>400</v>
      </c>
      <c r="G162" s="71">
        <v>2915</v>
      </c>
      <c r="H162" s="71">
        <v>2915</v>
      </c>
      <c r="I162" s="155">
        <v>0</v>
      </c>
      <c r="J162" s="207">
        <v>3175</v>
      </c>
      <c r="K162" s="227"/>
      <c r="L162" s="65" t="e">
        <f t="shared" si="9"/>
        <v>#DIV/0!</v>
      </c>
      <c r="M162" s="188">
        <v>3215</v>
      </c>
      <c r="N162" s="188">
        <v>3257</v>
      </c>
      <c r="O162" s="65">
        <f t="shared" si="10"/>
        <v>101.25984251968505</v>
      </c>
      <c r="P162" s="65">
        <f t="shared" si="11"/>
        <v>101.3063763608087</v>
      </c>
    </row>
    <row r="163" spans="1:117" s="142" customFormat="1" ht="15.75" customHeight="1">
      <c r="A163" s="140" t="s">
        <v>295</v>
      </c>
      <c r="B163" s="106"/>
      <c r="C163" s="107"/>
      <c r="D163" s="391" t="s">
        <v>296</v>
      </c>
      <c r="E163" s="391"/>
      <c r="F163" s="59">
        <v>148</v>
      </c>
      <c r="G163" s="73">
        <v>9388</v>
      </c>
      <c r="H163" s="73">
        <v>9388</v>
      </c>
      <c r="I163" s="195">
        <v>21986</v>
      </c>
      <c r="J163" s="209">
        <v>13406</v>
      </c>
      <c r="K163" s="229"/>
      <c r="L163" s="64">
        <f t="shared" si="9"/>
        <v>60.97516601473665</v>
      </c>
      <c r="M163" s="88">
        <v>12004</v>
      </c>
      <c r="N163" s="88">
        <v>12266</v>
      </c>
      <c r="O163" s="88">
        <f t="shared" si="10"/>
        <v>89.54199612113979</v>
      </c>
      <c r="P163" s="88">
        <f t="shared" si="11"/>
        <v>102.1826057980673</v>
      </c>
      <c r="Q163" s="132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41"/>
      <c r="DJ163" s="141"/>
      <c r="DK163" s="141"/>
      <c r="DL163" s="141"/>
      <c r="DM163" s="141"/>
    </row>
    <row r="164" spans="1:16" ht="17.25" customHeight="1">
      <c r="A164" s="166" t="s">
        <v>297</v>
      </c>
      <c r="B164" s="110"/>
      <c r="C164" s="172"/>
      <c r="D164" s="380" t="s">
        <v>323</v>
      </c>
      <c r="E164" s="380"/>
      <c r="F164" s="59">
        <v>149</v>
      </c>
      <c r="G164" s="74"/>
      <c r="H164" s="74"/>
      <c r="I164" s="152"/>
      <c r="J164" s="210"/>
      <c r="K164" s="230"/>
      <c r="L164" s="84"/>
      <c r="M164" s="84"/>
      <c r="N164" s="84"/>
      <c r="O164" s="65"/>
      <c r="P164" s="65"/>
    </row>
    <row r="165" spans="1:16" ht="26.25" customHeight="1">
      <c r="A165" s="166"/>
      <c r="B165" s="110">
        <v>1</v>
      </c>
      <c r="C165" s="172"/>
      <c r="D165" s="362" t="s">
        <v>247</v>
      </c>
      <c r="E165" s="363"/>
      <c r="F165" s="59">
        <v>150</v>
      </c>
      <c r="G165" s="75">
        <f aca="true" t="shared" si="12" ref="G165:J166">G99</f>
        <v>59904</v>
      </c>
      <c r="H165" s="75">
        <f t="shared" si="12"/>
        <v>59904</v>
      </c>
      <c r="I165" s="163">
        <f t="shared" si="12"/>
        <v>56407</v>
      </c>
      <c r="J165" s="211">
        <f t="shared" si="12"/>
        <v>66235</v>
      </c>
      <c r="K165" s="231"/>
      <c r="L165" s="84">
        <f>SUM(J165/I165*100)</f>
        <v>117.42336943996312</v>
      </c>
      <c r="M165" s="143">
        <f>M99</f>
        <v>67841</v>
      </c>
      <c r="N165" s="143">
        <f>N99</f>
        <v>69355</v>
      </c>
      <c r="O165" s="65">
        <f>M165/J165*100</f>
        <v>102.4246999320601</v>
      </c>
      <c r="P165" s="65">
        <f>N165/M165*100</f>
        <v>102.23168880175706</v>
      </c>
    </row>
    <row r="166" spans="1:16" ht="30" customHeight="1">
      <c r="A166" s="166"/>
      <c r="B166" s="110">
        <v>2</v>
      </c>
      <c r="C166" s="172"/>
      <c r="D166" s="360" t="s">
        <v>433</v>
      </c>
      <c r="E166" s="361"/>
      <c r="F166" s="59">
        <v>151</v>
      </c>
      <c r="G166" s="74">
        <f t="shared" si="12"/>
        <v>49460</v>
      </c>
      <c r="H166" s="74">
        <f t="shared" si="12"/>
        <v>49460</v>
      </c>
      <c r="I166" s="163">
        <f t="shared" si="12"/>
        <v>48594</v>
      </c>
      <c r="J166" s="211">
        <f t="shared" si="12"/>
        <v>53417</v>
      </c>
      <c r="K166" s="231"/>
      <c r="L166" s="84">
        <f>SUM(J166/I166*100)</f>
        <v>109.92509363295879</v>
      </c>
      <c r="M166" s="143">
        <f>M100</f>
        <v>54752</v>
      </c>
      <c r="N166" s="143">
        <f>N100</f>
        <v>56011</v>
      </c>
      <c r="O166" s="65">
        <f>M166/J166*100</f>
        <v>102.49920437313963</v>
      </c>
      <c r="P166" s="65">
        <f>N166/M166*100</f>
        <v>102.29945938047926</v>
      </c>
    </row>
    <row r="167" spans="1:16" ht="42.75" customHeight="1">
      <c r="A167" s="166"/>
      <c r="B167" s="110"/>
      <c r="C167" s="172"/>
      <c r="D167" s="389" t="s">
        <v>434</v>
      </c>
      <c r="E167" s="389"/>
      <c r="F167" s="118" t="s">
        <v>435</v>
      </c>
      <c r="G167" s="74"/>
      <c r="H167" s="74"/>
      <c r="I167" s="163"/>
      <c r="J167" s="211"/>
      <c r="K167" s="231"/>
      <c r="L167" s="84"/>
      <c r="M167" s="143"/>
      <c r="N167" s="143"/>
      <c r="O167" s="65"/>
      <c r="P167" s="65"/>
    </row>
    <row r="168" spans="1:16" ht="39.75" customHeight="1">
      <c r="A168" s="166"/>
      <c r="B168" s="110"/>
      <c r="C168" s="172"/>
      <c r="D168" s="389" t="s">
        <v>436</v>
      </c>
      <c r="E168" s="389"/>
      <c r="F168" s="118" t="s">
        <v>437</v>
      </c>
      <c r="G168" s="74"/>
      <c r="H168" s="74"/>
      <c r="I168" s="163"/>
      <c r="J168" s="211"/>
      <c r="K168" s="231"/>
      <c r="L168" s="84"/>
      <c r="M168" s="143"/>
      <c r="N168" s="143"/>
      <c r="O168" s="65"/>
      <c r="P168" s="65"/>
    </row>
    <row r="169" spans="1:16" ht="33" customHeight="1">
      <c r="A169" s="377"/>
      <c r="B169" s="176">
        <v>3</v>
      </c>
      <c r="C169" s="176"/>
      <c r="D169" s="376" t="s">
        <v>324</v>
      </c>
      <c r="E169" s="376"/>
      <c r="F169" s="59">
        <v>152</v>
      </c>
      <c r="G169" s="76">
        <v>931</v>
      </c>
      <c r="H169" s="76">
        <v>931</v>
      </c>
      <c r="I169" s="159">
        <v>887</v>
      </c>
      <c r="J169" s="212">
        <v>931</v>
      </c>
      <c r="K169" s="232"/>
      <c r="L169" s="84">
        <f>SUM(J169/I169*100)</f>
        <v>104.96054114994362</v>
      </c>
      <c r="M169" s="154">
        <v>931</v>
      </c>
      <c r="N169" s="154">
        <v>931</v>
      </c>
      <c r="O169" s="65">
        <f>M169/J169*100</f>
        <v>100</v>
      </c>
      <c r="P169" s="65">
        <f>N169/M169*100</f>
        <v>100</v>
      </c>
    </row>
    <row r="170" spans="1:16" ht="15.75" customHeight="1">
      <c r="A170" s="377"/>
      <c r="B170" s="176">
        <v>4</v>
      </c>
      <c r="C170" s="176"/>
      <c r="D170" s="376" t="s">
        <v>32</v>
      </c>
      <c r="E170" s="376"/>
      <c r="F170" s="59">
        <v>153</v>
      </c>
      <c r="G170" s="76">
        <v>931</v>
      </c>
      <c r="H170" s="76">
        <v>931</v>
      </c>
      <c r="I170" s="159">
        <v>871</v>
      </c>
      <c r="J170" s="212">
        <v>931</v>
      </c>
      <c r="K170" s="232"/>
      <c r="L170" s="84">
        <f>SUM(J170/I170*100)</f>
        <v>106.8886337543054</v>
      </c>
      <c r="M170" s="154">
        <v>931</v>
      </c>
      <c r="N170" s="154">
        <v>931</v>
      </c>
      <c r="O170" s="65">
        <f>M170/J170*100</f>
        <v>100</v>
      </c>
      <c r="P170" s="65">
        <f>N170/M170*100</f>
        <v>100</v>
      </c>
    </row>
    <row r="171" spans="1:16" ht="36" customHeight="1">
      <c r="A171" s="377"/>
      <c r="B171" s="176"/>
      <c r="C171" s="176"/>
      <c r="D171" s="389" t="s">
        <v>438</v>
      </c>
      <c r="E171" s="389"/>
      <c r="F171" s="118" t="s">
        <v>439</v>
      </c>
      <c r="G171" s="76"/>
      <c r="H171" s="76"/>
      <c r="I171" s="185"/>
      <c r="J171" s="212"/>
      <c r="K171" s="232"/>
      <c r="L171" s="84"/>
      <c r="M171" s="154"/>
      <c r="N171" s="154"/>
      <c r="O171" s="65"/>
      <c r="P171" s="65"/>
    </row>
    <row r="172" spans="1:16" ht="30.75" customHeight="1">
      <c r="A172" s="377"/>
      <c r="B172" s="176"/>
      <c r="C172" s="176"/>
      <c r="D172" s="389" t="s">
        <v>440</v>
      </c>
      <c r="E172" s="389"/>
      <c r="F172" s="118" t="s">
        <v>441</v>
      </c>
      <c r="G172" s="76"/>
      <c r="H172" s="76"/>
      <c r="I172" s="185"/>
      <c r="J172" s="212"/>
      <c r="K172" s="232"/>
      <c r="L172" s="84"/>
      <c r="M172" s="154"/>
      <c r="N172" s="154"/>
      <c r="O172" s="65"/>
      <c r="P172" s="65"/>
    </row>
    <row r="173" spans="1:16" ht="55.5" customHeight="1">
      <c r="A173" s="377"/>
      <c r="B173" s="176">
        <v>5</v>
      </c>
      <c r="C173" s="176" t="s">
        <v>305</v>
      </c>
      <c r="D173" s="360" t="s">
        <v>421</v>
      </c>
      <c r="E173" s="361"/>
      <c r="F173" s="59">
        <v>154</v>
      </c>
      <c r="G173" s="70">
        <f>G166/G170/12*1000</f>
        <v>4427.139276763337</v>
      </c>
      <c r="H173" s="70">
        <f>H166/H170/12*1000</f>
        <v>4427.139276763337</v>
      </c>
      <c r="I173" s="70">
        <f>I166/I170/12*1000</f>
        <v>4649.253731343284</v>
      </c>
      <c r="J173" s="204">
        <f>J166/J170/12*1000</f>
        <v>4781.328320802005</v>
      </c>
      <c r="K173" s="224"/>
      <c r="L173" s="84">
        <f>SUM(J173/I173*100)</f>
        <v>102.8407696609099</v>
      </c>
      <c r="M173" s="65">
        <f>M166/M170/12*1000</f>
        <v>4900.823487289652</v>
      </c>
      <c r="N173" s="65">
        <f>N166/N170/12*1000</f>
        <v>5013.515932688865</v>
      </c>
      <c r="O173" s="65">
        <f>M173/J173*100</f>
        <v>102.49920437313962</v>
      </c>
      <c r="P173" s="65">
        <f>N173/M173*100</f>
        <v>102.29945938047926</v>
      </c>
    </row>
    <row r="174" spans="1:16" ht="74.25" customHeight="1">
      <c r="A174" s="377"/>
      <c r="B174" s="176"/>
      <c r="C174" s="176" t="s">
        <v>311</v>
      </c>
      <c r="D174" s="390" t="s">
        <v>442</v>
      </c>
      <c r="E174" s="390"/>
      <c r="F174" s="59">
        <v>155</v>
      </c>
      <c r="G174" s="70">
        <f>(G165-G105-G110)/G170/12*1000</f>
        <v>4878.983172216254</v>
      </c>
      <c r="H174" s="70">
        <f>(H165-H105-H110)/H170/12*1000</f>
        <v>4878.983172216254</v>
      </c>
      <c r="I174" s="70">
        <f>(I165-I105-I110)/I170/12*1000</f>
        <v>5052.238805970149</v>
      </c>
      <c r="J174" s="204">
        <f>(J165-J105-J110)/J170/12*1000</f>
        <v>5412.549230218403</v>
      </c>
      <c r="K174" s="224"/>
      <c r="L174" s="84">
        <f>SUM(J174/I174*100)</f>
        <v>107.13169820520916</v>
      </c>
      <c r="M174" s="70">
        <f>(M165-M105-M110)/M170/12*1000</f>
        <v>5543.233082706766</v>
      </c>
      <c r="N174" s="70">
        <f>(N165-N105-N110)/N170/12*1000</f>
        <v>5666.487647690655</v>
      </c>
      <c r="O174" s="65">
        <f>M174/J174*100</f>
        <v>102.4144603019729</v>
      </c>
      <c r="P174" s="65">
        <f>N174/M174*100</f>
        <v>102.2235140241244</v>
      </c>
    </row>
    <row r="175" spans="1:16" ht="47.25" customHeight="1">
      <c r="A175" s="377"/>
      <c r="B175" s="176">
        <v>6</v>
      </c>
      <c r="C175" s="176" t="s">
        <v>305</v>
      </c>
      <c r="D175" s="368" t="s">
        <v>422</v>
      </c>
      <c r="E175" s="369"/>
      <c r="F175" s="59">
        <v>156</v>
      </c>
      <c r="G175" s="70">
        <f>SUM(G14/G170)</f>
        <v>335.98496240601503</v>
      </c>
      <c r="H175" s="70">
        <f>SUM(H14/H170)</f>
        <v>335.98496240601503</v>
      </c>
      <c r="I175" s="70">
        <f>SUM(I14/I170)</f>
        <v>360.414466130884</v>
      </c>
      <c r="J175" s="204">
        <f>SUM(J14/J170)</f>
        <v>338.3308270676692</v>
      </c>
      <c r="K175" s="224"/>
      <c r="L175" s="84">
        <f>SUM(J175/I175*100)</f>
        <v>93.87271013278496</v>
      </c>
      <c r="M175" s="65">
        <f>SUM(M14/M170)</f>
        <v>341.952738990333</v>
      </c>
      <c r="N175" s="65">
        <f>SUM(N14/N170)</f>
        <v>346.30719656283566</v>
      </c>
      <c r="O175" s="65">
        <f>M175/J175*100</f>
        <v>101.07052376931038</v>
      </c>
      <c r="P175" s="65">
        <f>N175/M175*100</f>
        <v>101.27340918085928</v>
      </c>
    </row>
    <row r="176" spans="1:16" ht="58.5" customHeight="1">
      <c r="A176" s="176"/>
      <c r="B176" s="176"/>
      <c r="C176" s="176" t="s">
        <v>311</v>
      </c>
      <c r="D176" s="360" t="s">
        <v>443</v>
      </c>
      <c r="E176" s="361"/>
      <c r="F176" s="59">
        <v>157</v>
      </c>
      <c r="G176" s="70"/>
      <c r="H176" s="70"/>
      <c r="I176" s="85"/>
      <c r="J176" s="204"/>
      <c r="K176" s="224"/>
      <c r="L176" s="84"/>
      <c r="M176" s="65"/>
      <c r="N176" s="65"/>
      <c r="O176" s="65"/>
      <c r="P176" s="65"/>
    </row>
    <row r="177" spans="1:16" ht="41.25" customHeight="1">
      <c r="A177" s="176"/>
      <c r="B177" s="176"/>
      <c r="C177" s="177" t="s">
        <v>374</v>
      </c>
      <c r="D177" s="360" t="s">
        <v>248</v>
      </c>
      <c r="E177" s="361"/>
      <c r="F177" s="59">
        <v>158</v>
      </c>
      <c r="G177" s="70"/>
      <c r="H177" s="70"/>
      <c r="I177" s="84"/>
      <c r="J177" s="204"/>
      <c r="K177" s="224"/>
      <c r="L177" s="84"/>
      <c r="M177" s="65"/>
      <c r="N177" s="65"/>
      <c r="O177" s="65"/>
      <c r="P177" s="65"/>
    </row>
    <row r="178" spans="1:16" ht="28.5" customHeight="1">
      <c r="A178" s="176"/>
      <c r="B178" s="176"/>
      <c r="C178" s="177"/>
      <c r="D178" s="175"/>
      <c r="E178" s="175" t="s">
        <v>180</v>
      </c>
      <c r="F178" s="59">
        <v>159</v>
      </c>
      <c r="G178" s="70"/>
      <c r="H178" s="70"/>
      <c r="I178" s="84"/>
      <c r="J178" s="204"/>
      <c r="K178" s="224"/>
      <c r="L178" s="84"/>
      <c r="M178" s="65"/>
      <c r="N178" s="65"/>
      <c r="O178" s="65"/>
      <c r="P178" s="65"/>
    </row>
    <row r="179" spans="1:16" ht="16.5" customHeight="1">
      <c r="A179" s="176"/>
      <c r="B179" s="176"/>
      <c r="C179" s="177"/>
      <c r="D179" s="175"/>
      <c r="E179" s="175" t="s">
        <v>181</v>
      </c>
      <c r="F179" s="59">
        <v>160</v>
      </c>
      <c r="G179" s="70"/>
      <c r="H179" s="70"/>
      <c r="I179" s="84"/>
      <c r="J179" s="204"/>
      <c r="K179" s="224"/>
      <c r="L179" s="84"/>
      <c r="M179" s="65"/>
      <c r="N179" s="65"/>
      <c r="O179" s="65"/>
      <c r="P179" s="65"/>
    </row>
    <row r="180" spans="1:16" ht="16.5" customHeight="1">
      <c r="A180" s="176"/>
      <c r="B180" s="176"/>
      <c r="C180" s="177"/>
      <c r="D180" s="175"/>
      <c r="E180" s="175" t="s">
        <v>249</v>
      </c>
      <c r="F180" s="59">
        <v>161</v>
      </c>
      <c r="G180" s="70"/>
      <c r="H180" s="70"/>
      <c r="I180" s="84"/>
      <c r="J180" s="204"/>
      <c r="K180" s="224"/>
      <c r="L180" s="84"/>
      <c r="M180" s="65"/>
      <c r="N180" s="65"/>
      <c r="O180" s="65"/>
      <c r="P180" s="65"/>
    </row>
    <row r="181" spans="1:16" ht="41.25" customHeight="1">
      <c r="A181" s="176"/>
      <c r="B181" s="176"/>
      <c r="C181" s="177"/>
      <c r="D181" s="175"/>
      <c r="E181" s="175" t="s">
        <v>423</v>
      </c>
      <c r="F181" s="59">
        <v>162</v>
      </c>
      <c r="G181" s="70"/>
      <c r="H181" s="70"/>
      <c r="I181" s="84"/>
      <c r="J181" s="204"/>
      <c r="K181" s="224"/>
      <c r="L181" s="84"/>
      <c r="M181" s="65"/>
      <c r="N181" s="65"/>
      <c r="O181" s="65"/>
      <c r="P181" s="65"/>
    </row>
    <row r="182" spans="1:16" ht="21.75" customHeight="1">
      <c r="A182" s="176"/>
      <c r="B182" s="177">
        <v>7</v>
      </c>
      <c r="C182" s="177"/>
      <c r="D182" s="360" t="s">
        <v>144</v>
      </c>
      <c r="E182" s="361"/>
      <c r="F182" s="59">
        <v>163</v>
      </c>
      <c r="G182" s="70"/>
      <c r="H182" s="70"/>
      <c r="I182" s="84"/>
      <c r="J182" s="204"/>
      <c r="K182" s="224"/>
      <c r="L182" s="84"/>
      <c r="M182" s="65"/>
      <c r="N182" s="65"/>
      <c r="O182" s="65"/>
      <c r="P182" s="65"/>
    </row>
    <row r="183" spans="1:16" ht="24" customHeight="1">
      <c r="A183" s="171"/>
      <c r="B183" s="144">
        <v>8</v>
      </c>
      <c r="C183" s="169"/>
      <c r="D183" s="387" t="s">
        <v>198</v>
      </c>
      <c r="E183" s="388"/>
      <c r="F183" s="59">
        <v>164</v>
      </c>
      <c r="G183" s="70">
        <f>G184+G185</f>
        <v>36000</v>
      </c>
      <c r="H183" s="70">
        <f>H184+H185</f>
        <v>36000</v>
      </c>
      <c r="I183" s="157">
        <f>I184+I185</f>
        <v>50853</v>
      </c>
      <c r="J183" s="204">
        <f>J184+J185</f>
        <v>50600</v>
      </c>
      <c r="K183" s="227"/>
      <c r="L183" s="89">
        <f>SUM(J183/I183*100)</f>
        <v>99.50248756218906</v>
      </c>
      <c r="M183" s="70">
        <f>M184+M185</f>
        <v>50400</v>
      </c>
      <c r="N183" s="70">
        <f>N184+N185</f>
        <v>50200</v>
      </c>
      <c r="O183" s="145">
        <f>M183/J183*100</f>
        <v>99.60474308300395</v>
      </c>
      <c r="P183" s="145">
        <f>N183/M183*100</f>
        <v>99.60317460317461</v>
      </c>
    </row>
    <row r="184" spans="1:28" s="180" customFormat="1" ht="36.75" customHeight="1">
      <c r="A184" s="146"/>
      <c r="B184" s="177"/>
      <c r="C184" s="176"/>
      <c r="D184" s="178"/>
      <c r="E184" s="181" t="s">
        <v>199</v>
      </c>
      <c r="F184" s="59">
        <v>165</v>
      </c>
      <c r="G184" s="70">
        <v>2340</v>
      </c>
      <c r="H184" s="70">
        <v>2340</v>
      </c>
      <c r="I184" s="157">
        <v>1483</v>
      </c>
      <c r="J184" s="204">
        <v>1345</v>
      </c>
      <c r="K184" s="227"/>
      <c r="L184" s="89">
        <f>SUM(J184/I184*100)</f>
        <v>90.69453809844909</v>
      </c>
      <c r="M184" s="190">
        <v>1345</v>
      </c>
      <c r="N184" s="190">
        <v>1334</v>
      </c>
      <c r="O184" s="145">
        <f>N184/M184*100</f>
        <v>99.182156133829</v>
      </c>
      <c r="P184" s="145">
        <f>N184/M184*100</f>
        <v>99.182156133829</v>
      </c>
      <c r="Q184" s="132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147"/>
    </row>
    <row r="185" spans="1:28" s="180" customFormat="1" ht="31.5" customHeight="1">
      <c r="A185" s="176"/>
      <c r="B185" s="177"/>
      <c r="C185" s="176"/>
      <c r="D185" s="178"/>
      <c r="E185" s="181" t="s">
        <v>200</v>
      </c>
      <c r="F185" s="59">
        <v>166</v>
      </c>
      <c r="G185" s="70">
        <v>33660</v>
      </c>
      <c r="H185" s="70">
        <v>33660</v>
      </c>
      <c r="I185" s="157">
        <v>49370</v>
      </c>
      <c r="J185" s="204">
        <v>49255</v>
      </c>
      <c r="K185" s="227"/>
      <c r="L185" s="89">
        <f>SUM(J185/I185*100)</f>
        <v>99.76706501924245</v>
      </c>
      <c r="M185" s="190">
        <v>49055</v>
      </c>
      <c r="N185" s="190">
        <v>48866</v>
      </c>
      <c r="O185" s="145">
        <f>N185/M185*100</f>
        <v>99.61471817347875</v>
      </c>
      <c r="P185" s="145">
        <f>N185/M185*100</f>
        <v>99.61471817347875</v>
      </c>
      <c r="Q185" s="132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147"/>
    </row>
    <row r="186" spans="1:28" s="180" customFormat="1" ht="22.5" customHeight="1">
      <c r="A186" s="177"/>
      <c r="B186" s="177"/>
      <c r="C186" s="177"/>
      <c r="D186" s="178"/>
      <c r="E186" s="164" t="s">
        <v>201</v>
      </c>
      <c r="F186" s="59">
        <v>167</v>
      </c>
      <c r="G186" s="70"/>
      <c r="H186" s="70"/>
      <c r="I186" s="84"/>
      <c r="J186" s="204"/>
      <c r="K186" s="224"/>
      <c r="L186" s="148"/>
      <c r="M186" s="191"/>
      <c r="N186" s="191"/>
      <c r="O186" s="149"/>
      <c r="P186" s="150"/>
      <c r="Q186" s="132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147"/>
    </row>
    <row r="187" spans="1:28" s="180" customFormat="1" ht="18.75" customHeight="1">
      <c r="A187" s="177"/>
      <c r="B187" s="177"/>
      <c r="C187" s="177"/>
      <c r="D187" s="178"/>
      <c r="E187" s="164" t="s">
        <v>202</v>
      </c>
      <c r="F187" s="59">
        <v>168</v>
      </c>
      <c r="G187" s="65"/>
      <c r="H187" s="65"/>
      <c r="I187" s="84"/>
      <c r="J187" s="204"/>
      <c r="K187" s="224"/>
      <c r="L187" s="148"/>
      <c r="M187" s="191"/>
      <c r="N187" s="191"/>
      <c r="O187" s="149"/>
      <c r="P187" s="150"/>
      <c r="Q187" s="132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147"/>
    </row>
    <row r="188" spans="2:16" ht="19.5" customHeight="1">
      <c r="B188" s="177"/>
      <c r="C188" s="177"/>
      <c r="D188" s="178"/>
      <c r="E188" s="164" t="s">
        <v>203</v>
      </c>
      <c r="F188" s="59">
        <v>169</v>
      </c>
      <c r="G188" s="65"/>
      <c r="H188" s="65"/>
      <c r="I188" s="84"/>
      <c r="J188" s="204"/>
      <c r="K188" s="224"/>
      <c r="L188" s="180"/>
      <c r="M188" s="180"/>
      <c r="N188" s="180"/>
      <c r="O188" s="180"/>
      <c r="P188" s="180"/>
    </row>
    <row r="189" ht="12.75">
      <c r="I189" s="84"/>
    </row>
    <row r="190" spans="5:17" ht="15">
      <c r="E190" s="90" t="s">
        <v>326</v>
      </c>
      <c r="F190" s="66"/>
      <c r="G190" s="66"/>
      <c r="H190" s="66"/>
      <c r="I190" s="66"/>
      <c r="J190" s="214"/>
      <c r="K190" s="234"/>
      <c r="L190" s="66"/>
      <c r="M190" s="66"/>
      <c r="N190" s="66"/>
      <c r="O190" s="151"/>
      <c r="P190" s="151"/>
      <c r="Q190" s="66"/>
    </row>
    <row r="191" spans="4:17" ht="12.75" customHeight="1">
      <c r="D191" s="375" t="s">
        <v>451</v>
      </c>
      <c r="E191" s="375"/>
      <c r="F191" s="133"/>
      <c r="G191" s="133"/>
      <c r="H191" s="378" t="s">
        <v>145</v>
      </c>
      <c r="I191" s="378"/>
      <c r="J191" s="378"/>
      <c r="K191" s="378"/>
      <c r="L191" s="378"/>
      <c r="M191" s="378"/>
      <c r="N191" s="378"/>
      <c r="O191" s="378"/>
      <c r="P191" s="378"/>
      <c r="Q191" s="378"/>
    </row>
    <row r="192" spans="5:17" ht="12.75">
      <c r="E192" s="63"/>
      <c r="F192" s="133"/>
      <c r="G192" s="133"/>
      <c r="H192" s="125"/>
      <c r="I192" s="378" t="s">
        <v>33</v>
      </c>
      <c r="J192" s="378"/>
      <c r="K192" s="378"/>
      <c r="L192" s="378"/>
      <c r="M192" s="378"/>
      <c r="N192" s="378"/>
      <c r="O192" s="378"/>
      <c r="P192" s="378"/>
      <c r="Q192" s="378"/>
    </row>
    <row r="196" spans="8:14" ht="12.75">
      <c r="H196" s="67">
        <f>H41/H13*1000</f>
        <v>819.4374763860243</v>
      </c>
      <c r="I196" s="67">
        <f>I41/I13*1000</f>
        <v>821.2281496847351</v>
      </c>
      <c r="J196" s="215">
        <f>J41/J13*1000</f>
        <v>807.571809477639</v>
      </c>
      <c r="K196" s="235"/>
      <c r="M196" s="67">
        <f>M41/M13*1000</f>
        <v>806.238401658111</v>
      </c>
      <c r="N196" s="67">
        <f>N41/N13*1000</f>
        <v>804.5990799441009</v>
      </c>
    </row>
    <row r="748" ht="3.75" customHeight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4.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</sheetData>
  <sheetProtection/>
  <mergeCells count="137">
    <mergeCell ref="C22:C23"/>
    <mergeCell ref="A1:H1"/>
    <mergeCell ref="A4:H4"/>
    <mergeCell ref="B12:C12"/>
    <mergeCell ref="D12:E12"/>
    <mergeCell ref="A9:C11"/>
    <mergeCell ref="D9:E11"/>
    <mergeCell ref="F9:F11"/>
    <mergeCell ref="A3:J3"/>
    <mergeCell ref="A6:L6"/>
    <mergeCell ref="D34:E34"/>
    <mergeCell ref="G9:I9"/>
    <mergeCell ref="G10:H10"/>
    <mergeCell ref="D13:E13"/>
    <mergeCell ref="A14:A40"/>
    <mergeCell ref="D14:E14"/>
    <mergeCell ref="B15:B26"/>
    <mergeCell ref="D15:E15"/>
    <mergeCell ref="D20:E20"/>
    <mergeCell ref="D21:E21"/>
    <mergeCell ref="D50:E50"/>
    <mergeCell ref="D51:E51"/>
    <mergeCell ref="D25:E25"/>
    <mergeCell ref="D26:E26"/>
    <mergeCell ref="D35:E35"/>
    <mergeCell ref="B36:B39"/>
    <mergeCell ref="D36:E36"/>
    <mergeCell ref="D37:E37"/>
    <mergeCell ref="D38:E38"/>
    <mergeCell ref="D39:E39"/>
    <mergeCell ref="D69:E69"/>
    <mergeCell ref="D57:E57"/>
    <mergeCell ref="D58:E58"/>
    <mergeCell ref="D24:E24"/>
    <mergeCell ref="B41:E41"/>
    <mergeCell ref="D40:E40"/>
    <mergeCell ref="D52:E52"/>
    <mergeCell ref="D53:E53"/>
    <mergeCell ref="D46:E46"/>
    <mergeCell ref="D49:E49"/>
    <mergeCell ref="D59:E59"/>
    <mergeCell ref="D60:E60"/>
    <mergeCell ref="D54:E54"/>
    <mergeCell ref="D76:E76"/>
    <mergeCell ref="D77:E77"/>
    <mergeCell ref="C42:E42"/>
    <mergeCell ref="C43:E43"/>
    <mergeCell ref="D44:E44"/>
    <mergeCell ref="D45:E45"/>
    <mergeCell ref="D62:E62"/>
    <mergeCell ref="D102:E102"/>
    <mergeCell ref="D78:E78"/>
    <mergeCell ref="D79:E79"/>
    <mergeCell ref="D74:E74"/>
    <mergeCell ref="D75:E75"/>
    <mergeCell ref="D99:E99"/>
    <mergeCell ref="D80:E80"/>
    <mergeCell ref="D81:E81"/>
    <mergeCell ref="D90:E90"/>
    <mergeCell ref="C91:E91"/>
    <mergeCell ref="D92:E92"/>
    <mergeCell ref="D93:E93"/>
    <mergeCell ref="D94:E94"/>
    <mergeCell ref="D95:E95"/>
    <mergeCell ref="D96:E96"/>
    <mergeCell ref="D97:E97"/>
    <mergeCell ref="D110:E110"/>
    <mergeCell ref="D111:E111"/>
    <mergeCell ref="D103:E103"/>
    <mergeCell ref="D104:E104"/>
    <mergeCell ref="D105:E105"/>
    <mergeCell ref="D109:E109"/>
    <mergeCell ref="D112:E112"/>
    <mergeCell ref="D113:E113"/>
    <mergeCell ref="D114:E114"/>
    <mergeCell ref="D115:E115"/>
    <mergeCell ref="D116:E116"/>
    <mergeCell ref="D117:E117"/>
    <mergeCell ref="D165:E165"/>
    <mergeCell ref="D163:E163"/>
    <mergeCell ref="D176:E176"/>
    <mergeCell ref="D129:E129"/>
    <mergeCell ref="D130:E130"/>
    <mergeCell ref="D131:E131"/>
    <mergeCell ref="D138:E138"/>
    <mergeCell ref="D139:E139"/>
    <mergeCell ref="D140:E140"/>
    <mergeCell ref="D161:E161"/>
    <mergeCell ref="D101:E101"/>
    <mergeCell ref="D135:E135"/>
    <mergeCell ref="D127:E127"/>
    <mergeCell ref="D171:E171"/>
    <mergeCell ref="D172:E172"/>
    <mergeCell ref="D173:E173"/>
    <mergeCell ref="D136:E136"/>
    <mergeCell ref="D137:E137"/>
    <mergeCell ref="D126:E126"/>
    <mergeCell ref="D125:E125"/>
    <mergeCell ref="D183:E183"/>
    <mergeCell ref="D167:E167"/>
    <mergeCell ref="D168:E168"/>
    <mergeCell ref="D169:E169"/>
    <mergeCell ref="D170:E170"/>
    <mergeCell ref="D174:E174"/>
    <mergeCell ref="D164:E164"/>
    <mergeCell ref="D158:E158"/>
    <mergeCell ref="Q9:Q11"/>
    <mergeCell ref="A42:A155"/>
    <mergeCell ref="B43:B146"/>
    <mergeCell ref="Q54:T54"/>
    <mergeCell ref="C98:E98"/>
    <mergeCell ref="D100:E100"/>
    <mergeCell ref="C101:C103"/>
    <mergeCell ref="D108:E108"/>
    <mergeCell ref="C117:C123"/>
    <mergeCell ref="D120:E120"/>
    <mergeCell ref="D123:E123"/>
    <mergeCell ref="D124:E124"/>
    <mergeCell ref="C126:C131"/>
    <mergeCell ref="C132:E132"/>
    <mergeCell ref="D128:E128"/>
    <mergeCell ref="D134:E134"/>
    <mergeCell ref="D133:E133"/>
    <mergeCell ref="B148:B154"/>
    <mergeCell ref="D149:E149"/>
    <mergeCell ref="D150:E150"/>
    <mergeCell ref="D153:E153"/>
    <mergeCell ref="D156:E156"/>
    <mergeCell ref="D157:E157"/>
    <mergeCell ref="A169:A175"/>
    <mergeCell ref="H191:Q191"/>
    <mergeCell ref="I192:Q192"/>
    <mergeCell ref="D177:E177"/>
    <mergeCell ref="D166:E166"/>
    <mergeCell ref="D182:E182"/>
    <mergeCell ref="D175:E175"/>
    <mergeCell ref="D191:E191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150" max="15" man="1"/>
    <brk id="18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DD178"/>
  <sheetViews>
    <sheetView view="pageBreakPreview" zoomScale="93" zoomScaleNormal="75" zoomScaleSheetLayoutView="93" zoomScalePageLayoutView="0" workbookViewId="0" topLeftCell="D1">
      <pane ySplit="1" topLeftCell="A146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3.7109375" style="278" customWidth="1"/>
    <col min="2" max="2" width="5.28125" style="278" customWidth="1"/>
    <col min="3" max="3" width="33.7109375" style="331" customWidth="1"/>
    <col min="4" max="4" width="5.00390625" style="5" customWidth="1"/>
    <col min="5" max="5" width="11.28125" style="238" customWidth="1"/>
    <col min="6" max="6" width="9.8515625" style="238" customWidth="1"/>
    <col min="7" max="7" width="9.00390625" style="238" customWidth="1"/>
    <col min="8" max="8" width="8.57421875" style="238" customWidth="1"/>
    <col min="9" max="9" width="8.00390625" style="238" customWidth="1"/>
    <col min="10" max="10" width="8.8515625" style="238" customWidth="1"/>
    <col min="11" max="12" width="9.421875" style="238" customWidth="1"/>
    <col min="13" max="13" width="8.140625" style="238" customWidth="1"/>
    <col min="14" max="14" width="9.140625" style="238" customWidth="1"/>
    <col min="15" max="15" width="10.421875" style="238" customWidth="1"/>
    <col min="16" max="16" width="10.140625" style="238" customWidth="1"/>
    <col min="17" max="17" width="8.57421875" style="238" customWidth="1"/>
    <col min="18" max="18" width="9.421875" style="238" customWidth="1"/>
    <col min="19" max="19" width="10.140625" style="238" customWidth="1"/>
    <col min="20" max="20" width="10.7109375" style="238" customWidth="1"/>
    <col min="21" max="21" width="9.7109375" style="238" customWidth="1"/>
    <col min="22" max="22" width="12.7109375" style="237" customWidth="1"/>
    <col min="23" max="23" width="10.140625" style="238" customWidth="1"/>
    <col min="24" max="25" width="10.57421875" style="238" bestFit="1" customWidth="1"/>
    <col min="26" max="26" width="12.140625" style="238" customWidth="1"/>
    <col min="27" max="27" width="9.28125" style="1" bestFit="1" customWidth="1"/>
    <col min="28" max="16384" width="9.140625" style="238" customWidth="1"/>
  </cols>
  <sheetData>
    <row r="1" spans="1:21" ht="21" thickBot="1">
      <c r="A1" s="236"/>
      <c r="B1" s="236"/>
      <c r="C1" s="426" t="s">
        <v>454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7" s="5" customFormat="1" ht="39.75" customHeight="1" thickBot="1">
      <c r="A2" s="239"/>
      <c r="B2" s="424" t="s">
        <v>266</v>
      </c>
      <c r="C2" s="424"/>
      <c r="D2" s="239" t="s">
        <v>267</v>
      </c>
      <c r="E2" s="240" t="s">
        <v>455</v>
      </c>
      <c r="F2" s="2" t="s">
        <v>107</v>
      </c>
      <c r="G2" s="2" t="s">
        <v>108</v>
      </c>
      <c r="H2" s="2" t="s">
        <v>109</v>
      </c>
      <c r="I2" s="241" t="s">
        <v>119</v>
      </c>
      <c r="J2" s="2" t="s">
        <v>110</v>
      </c>
      <c r="K2" s="2" t="s">
        <v>111</v>
      </c>
      <c r="L2" s="3" t="s">
        <v>112</v>
      </c>
      <c r="M2" s="242" t="s">
        <v>120</v>
      </c>
      <c r="N2" s="4" t="s">
        <v>113</v>
      </c>
      <c r="O2" s="2" t="s">
        <v>114</v>
      </c>
      <c r="P2" s="2" t="s">
        <v>115</v>
      </c>
      <c r="Q2" s="241" t="s">
        <v>121</v>
      </c>
      <c r="R2" s="2" t="s">
        <v>116</v>
      </c>
      <c r="S2" s="2" t="s">
        <v>117</v>
      </c>
      <c r="T2" s="2" t="s">
        <v>118</v>
      </c>
      <c r="U2" s="241" t="s">
        <v>122</v>
      </c>
      <c r="V2" s="237" t="s">
        <v>126</v>
      </c>
      <c r="W2" s="2" t="s">
        <v>119</v>
      </c>
      <c r="X2" s="2" t="s">
        <v>120</v>
      </c>
      <c r="Y2" s="2" t="s">
        <v>121</v>
      </c>
      <c r="Z2" s="243" t="s">
        <v>122</v>
      </c>
      <c r="AA2" s="244" t="s">
        <v>126</v>
      </c>
    </row>
    <row r="3" spans="1:26" ht="13.5" customHeight="1">
      <c r="A3" s="245"/>
      <c r="B3" s="425">
        <v>0</v>
      </c>
      <c r="C3" s="425"/>
      <c r="D3" s="2"/>
      <c r="E3" s="246"/>
      <c r="F3" s="247">
        <v>1</v>
      </c>
      <c r="G3" s="247">
        <v>2</v>
      </c>
      <c r="H3" s="247">
        <v>3</v>
      </c>
      <c r="I3" s="248"/>
      <c r="J3" s="247">
        <v>4</v>
      </c>
      <c r="K3" s="247">
        <v>5</v>
      </c>
      <c r="L3" s="247">
        <v>6</v>
      </c>
      <c r="M3" s="249"/>
      <c r="N3" s="247">
        <v>7</v>
      </c>
      <c r="O3" s="247">
        <v>8</v>
      </c>
      <c r="P3" s="247">
        <v>9</v>
      </c>
      <c r="Q3" s="248"/>
      <c r="R3" s="247">
        <v>10</v>
      </c>
      <c r="S3" s="247">
        <v>11</v>
      </c>
      <c r="T3" s="247">
        <v>12</v>
      </c>
      <c r="U3" s="248"/>
      <c r="W3" s="247"/>
      <c r="X3" s="247"/>
      <c r="Y3" s="247"/>
      <c r="Z3" s="247"/>
    </row>
    <row r="4" spans="1:27" ht="30" customHeight="1">
      <c r="A4" s="250"/>
      <c r="B4" s="405" t="s">
        <v>74</v>
      </c>
      <c r="C4" s="405"/>
      <c r="D4" s="2">
        <v>1</v>
      </c>
      <c r="E4" s="252">
        <f>E5+E25+E31</f>
        <v>330040</v>
      </c>
      <c r="F4" s="253">
        <f aca="true" t="shared" si="0" ref="F4:U4">F5+F25+F31</f>
        <v>24542</v>
      </c>
      <c r="G4" s="253">
        <f t="shared" si="0"/>
        <v>24542</v>
      </c>
      <c r="H4" s="253">
        <f t="shared" si="0"/>
        <v>24743</v>
      </c>
      <c r="I4" s="254">
        <f t="shared" si="0"/>
        <v>73827</v>
      </c>
      <c r="J4" s="253">
        <f t="shared" si="0"/>
        <v>25342</v>
      </c>
      <c r="K4" s="253">
        <f t="shared" si="0"/>
        <v>26342</v>
      </c>
      <c r="L4" s="253">
        <f t="shared" si="0"/>
        <v>27099</v>
      </c>
      <c r="M4" s="254">
        <f t="shared" si="0"/>
        <v>78783</v>
      </c>
      <c r="N4" s="253">
        <f t="shared" si="0"/>
        <v>27654</v>
      </c>
      <c r="O4" s="253">
        <f t="shared" si="0"/>
        <v>27654</v>
      </c>
      <c r="P4" s="253">
        <f t="shared" si="0"/>
        <v>29256</v>
      </c>
      <c r="Q4" s="254">
        <f t="shared" si="0"/>
        <v>84564</v>
      </c>
      <c r="R4" s="253">
        <f t="shared" si="0"/>
        <v>29965</v>
      </c>
      <c r="S4" s="253">
        <f t="shared" si="0"/>
        <v>30166</v>
      </c>
      <c r="T4" s="253">
        <f t="shared" si="0"/>
        <v>32735</v>
      </c>
      <c r="U4" s="254">
        <f t="shared" si="0"/>
        <v>92866</v>
      </c>
      <c r="V4" s="237">
        <f>F4+G4+H4+J4+K4+L4+N4+O4+P4+R4+S4+T4</f>
        <v>330040</v>
      </c>
      <c r="W4" s="255">
        <f>I4</f>
        <v>73827</v>
      </c>
      <c r="X4" s="255">
        <f aca="true" t="shared" si="1" ref="X4:X67">I4+M4</f>
        <v>152610</v>
      </c>
      <c r="Y4" s="255">
        <f aca="true" t="shared" si="2" ref="Y4:Y67">I4+M4+Q4</f>
        <v>237174</v>
      </c>
      <c r="Z4" s="255">
        <f aca="true" t="shared" si="3" ref="Z4:Z67">I4+M4+Q4+U4</f>
        <v>330040</v>
      </c>
      <c r="AA4" s="6">
        <f>Z4-V4</f>
        <v>0</v>
      </c>
    </row>
    <row r="5" spans="1:27" ht="42.75" customHeight="1">
      <c r="A5" s="250"/>
      <c r="B5" s="405" t="s">
        <v>75</v>
      </c>
      <c r="C5" s="405"/>
      <c r="D5" s="2">
        <v>2</v>
      </c>
      <c r="E5" s="256">
        <f>E6+E11+E12+E15+E16+E17</f>
        <v>314986</v>
      </c>
      <c r="F5" s="253">
        <f aca="true" t="shared" si="4" ref="F5:U5">F6+F11+F12+F15+F16+F17</f>
        <v>23612</v>
      </c>
      <c r="G5" s="253">
        <f t="shared" si="4"/>
        <v>23612</v>
      </c>
      <c r="H5" s="253">
        <f t="shared" si="4"/>
        <v>23612</v>
      </c>
      <c r="I5" s="254">
        <f t="shared" si="4"/>
        <v>70836</v>
      </c>
      <c r="J5" s="253">
        <f t="shared" si="4"/>
        <v>24412</v>
      </c>
      <c r="K5" s="253">
        <f t="shared" si="4"/>
        <v>25412</v>
      </c>
      <c r="L5" s="253">
        <f t="shared" si="4"/>
        <v>25743</v>
      </c>
      <c r="M5" s="254">
        <f t="shared" si="4"/>
        <v>75567</v>
      </c>
      <c r="N5" s="253">
        <f t="shared" si="4"/>
        <v>26714</v>
      </c>
      <c r="O5" s="253">
        <f t="shared" si="4"/>
        <v>26714</v>
      </c>
      <c r="P5" s="253">
        <f t="shared" si="4"/>
        <v>27880</v>
      </c>
      <c r="Q5" s="254">
        <f t="shared" si="4"/>
        <v>81308</v>
      </c>
      <c r="R5" s="253">
        <f t="shared" si="4"/>
        <v>28515</v>
      </c>
      <c r="S5" s="253">
        <f t="shared" si="4"/>
        <v>28716</v>
      </c>
      <c r="T5" s="253">
        <f t="shared" si="4"/>
        <v>30044</v>
      </c>
      <c r="U5" s="254">
        <f t="shared" si="4"/>
        <v>87275</v>
      </c>
      <c r="V5" s="237">
        <f aca="true" t="shared" si="5" ref="V5:V31">F5+G5+H5+J5+K5+L5+N5+O5+P5+R5+S5+T5</f>
        <v>314986</v>
      </c>
      <c r="W5" s="255">
        <f aca="true" t="shared" si="6" ref="W5:W68">I5</f>
        <v>70836</v>
      </c>
      <c r="X5" s="255">
        <f t="shared" si="1"/>
        <v>146403</v>
      </c>
      <c r="Y5" s="255">
        <f t="shared" si="2"/>
        <v>227711</v>
      </c>
      <c r="Z5" s="255">
        <f t="shared" si="3"/>
        <v>314986</v>
      </c>
      <c r="AA5" s="6">
        <f aca="true" t="shared" si="7" ref="AA5:AA68">Z5-V5</f>
        <v>0</v>
      </c>
    </row>
    <row r="6" spans="1:27" ht="39" customHeight="1">
      <c r="A6" s="250" t="s">
        <v>305</v>
      </c>
      <c r="B6" s="405" t="s">
        <v>76</v>
      </c>
      <c r="C6" s="405"/>
      <c r="D6" s="2">
        <v>3</v>
      </c>
      <c r="E6" s="256">
        <f>SUM(E7:E10)</f>
        <v>293800</v>
      </c>
      <c r="F6" s="253">
        <f aca="true" t="shared" si="8" ref="F6:T6">SUM(F7:F10)</f>
        <v>22100</v>
      </c>
      <c r="G6" s="253">
        <f t="shared" si="8"/>
        <v>22100</v>
      </c>
      <c r="H6" s="253">
        <f t="shared" si="8"/>
        <v>22100</v>
      </c>
      <c r="I6" s="254">
        <f t="shared" si="8"/>
        <v>66300</v>
      </c>
      <c r="J6" s="253">
        <f t="shared" si="8"/>
        <v>22800</v>
      </c>
      <c r="K6" s="253">
        <f t="shared" si="8"/>
        <v>23800</v>
      </c>
      <c r="L6" s="253">
        <f t="shared" si="8"/>
        <v>23900</v>
      </c>
      <c r="M6" s="254">
        <f t="shared" si="8"/>
        <v>70500</v>
      </c>
      <c r="N6" s="253">
        <f t="shared" si="8"/>
        <v>25000</v>
      </c>
      <c r="O6" s="253">
        <f t="shared" si="8"/>
        <v>25000</v>
      </c>
      <c r="P6" s="253">
        <f t="shared" si="8"/>
        <v>26000</v>
      </c>
      <c r="Q6" s="254">
        <f t="shared" si="8"/>
        <v>76000</v>
      </c>
      <c r="R6" s="253">
        <f t="shared" si="8"/>
        <v>26700</v>
      </c>
      <c r="S6" s="253">
        <f t="shared" si="8"/>
        <v>26700</v>
      </c>
      <c r="T6" s="253">
        <f t="shared" si="8"/>
        <v>27600</v>
      </c>
      <c r="U6" s="254">
        <f>SUM(U7:U10)</f>
        <v>81000</v>
      </c>
      <c r="V6" s="237">
        <f t="shared" si="5"/>
        <v>293800</v>
      </c>
      <c r="W6" s="255">
        <f t="shared" si="6"/>
        <v>66300</v>
      </c>
      <c r="X6" s="255">
        <f t="shared" si="1"/>
        <v>136800</v>
      </c>
      <c r="Y6" s="255">
        <f t="shared" si="2"/>
        <v>212800</v>
      </c>
      <c r="Z6" s="255">
        <f t="shared" si="3"/>
        <v>293800</v>
      </c>
      <c r="AA6" s="6">
        <f t="shared" si="7"/>
        <v>0</v>
      </c>
    </row>
    <row r="7" spans="1:27" ht="15.75" customHeight="1">
      <c r="A7" s="250"/>
      <c r="B7" s="129" t="s">
        <v>26</v>
      </c>
      <c r="C7" s="129" t="s">
        <v>331</v>
      </c>
      <c r="D7" s="2">
        <v>4</v>
      </c>
      <c r="E7" s="256"/>
      <c r="F7" s="255"/>
      <c r="G7" s="255"/>
      <c r="H7" s="255"/>
      <c r="I7" s="257"/>
      <c r="J7" s="255"/>
      <c r="K7" s="255"/>
      <c r="L7" s="255"/>
      <c r="M7" s="257"/>
      <c r="N7" s="255"/>
      <c r="O7" s="255"/>
      <c r="P7" s="255"/>
      <c r="Q7" s="257"/>
      <c r="R7" s="255"/>
      <c r="S7" s="255"/>
      <c r="T7" s="255"/>
      <c r="U7" s="257"/>
      <c r="V7" s="237">
        <f t="shared" si="5"/>
        <v>0</v>
      </c>
      <c r="W7" s="255">
        <f t="shared" si="6"/>
        <v>0</v>
      </c>
      <c r="X7" s="255">
        <f t="shared" si="1"/>
        <v>0</v>
      </c>
      <c r="Y7" s="255">
        <f t="shared" si="2"/>
        <v>0</v>
      </c>
      <c r="Z7" s="255">
        <f t="shared" si="3"/>
        <v>0</v>
      </c>
      <c r="AA7" s="6">
        <f t="shared" si="7"/>
        <v>0</v>
      </c>
    </row>
    <row r="8" spans="1:27" ht="15.75" customHeight="1">
      <c r="A8" s="250"/>
      <c r="B8" s="129" t="s">
        <v>28</v>
      </c>
      <c r="C8" s="129" t="s">
        <v>332</v>
      </c>
      <c r="D8" s="2">
        <v>5</v>
      </c>
      <c r="E8" s="256">
        <v>164241</v>
      </c>
      <c r="F8" s="255">
        <v>12500</v>
      </c>
      <c r="G8" s="255">
        <v>12500</v>
      </c>
      <c r="H8" s="255">
        <v>12500</v>
      </c>
      <c r="I8" s="257">
        <f>F8+G8+H8</f>
        <v>37500</v>
      </c>
      <c r="J8" s="255">
        <v>13000</v>
      </c>
      <c r="K8" s="255">
        <v>13000</v>
      </c>
      <c r="L8" s="255">
        <v>13000</v>
      </c>
      <c r="M8" s="257">
        <f>J8+K8+L8</f>
        <v>39000</v>
      </c>
      <c r="N8" s="255">
        <v>14000</v>
      </c>
      <c r="O8" s="255">
        <v>14000</v>
      </c>
      <c r="P8" s="255">
        <v>14500</v>
      </c>
      <c r="Q8" s="257">
        <f>N8+O8+P8</f>
        <v>42500</v>
      </c>
      <c r="R8" s="255">
        <v>15000</v>
      </c>
      <c r="S8" s="255">
        <v>15000</v>
      </c>
      <c r="T8" s="255">
        <v>15241</v>
      </c>
      <c r="U8" s="257">
        <f aca="true" t="shared" si="9" ref="U8:U16">R8+S8+T8</f>
        <v>45241</v>
      </c>
      <c r="V8" s="237">
        <f t="shared" si="5"/>
        <v>164241</v>
      </c>
      <c r="W8" s="255">
        <f t="shared" si="6"/>
        <v>37500</v>
      </c>
      <c r="X8" s="255">
        <f t="shared" si="1"/>
        <v>76500</v>
      </c>
      <c r="Y8" s="255">
        <f t="shared" si="2"/>
        <v>119000</v>
      </c>
      <c r="Z8" s="255">
        <f t="shared" si="3"/>
        <v>164241</v>
      </c>
      <c r="AA8" s="6">
        <f t="shared" si="7"/>
        <v>0</v>
      </c>
    </row>
    <row r="9" spans="1:27" ht="15.75" customHeight="1">
      <c r="A9" s="250"/>
      <c r="B9" s="129" t="s">
        <v>37</v>
      </c>
      <c r="C9" s="129" t="s">
        <v>333</v>
      </c>
      <c r="D9" s="2">
        <v>6</v>
      </c>
      <c r="E9" s="256">
        <v>106164</v>
      </c>
      <c r="F9" s="255">
        <v>8000</v>
      </c>
      <c r="G9" s="255">
        <v>8000</v>
      </c>
      <c r="H9" s="255">
        <v>8000</v>
      </c>
      <c r="I9" s="257">
        <f>F9+G9+H9</f>
        <v>24000</v>
      </c>
      <c r="J9" s="255">
        <v>8000</v>
      </c>
      <c r="K9" s="255">
        <v>9000</v>
      </c>
      <c r="L9" s="255">
        <v>9000</v>
      </c>
      <c r="M9" s="257">
        <f>J9+K9+L9</f>
        <v>26000</v>
      </c>
      <c r="N9" s="255">
        <v>9000</v>
      </c>
      <c r="O9" s="255">
        <v>9000</v>
      </c>
      <c r="P9" s="255">
        <v>9500</v>
      </c>
      <c r="Q9" s="257">
        <f>N9+O9+P9</f>
        <v>27500</v>
      </c>
      <c r="R9" s="255">
        <v>9500</v>
      </c>
      <c r="S9" s="255">
        <v>9500</v>
      </c>
      <c r="T9" s="255">
        <v>9664</v>
      </c>
      <c r="U9" s="257">
        <f t="shared" si="9"/>
        <v>28664</v>
      </c>
      <c r="V9" s="237">
        <f t="shared" si="5"/>
        <v>106164</v>
      </c>
      <c r="W9" s="255">
        <f t="shared" si="6"/>
        <v>24000</v>
      </c>
      <c r="X9" s="255">
        <f t="shared" si="1"/>
        <v>50000</v>
      </c>
      <c r="Y9" s="255">
        <f t="shared" si="2"/>
        <v>77500</v>
      </c>
      <c r="Z9" s="255">
        <f t="shared" si="3"/>
        <v>106164</v>
      </c>
      <c r="AA9" s="6">
        <f>Z9-V9</f>
        <v>0</v>
      </c>
    </row>
    <row r="10" spans="1:27" ht="15.75" customHeight="1">
      <c r="A10" s="250"/>
      <c r="B10" s="129" t="s">
        <v>38</v>
      </c>
      <c r="C10" s="129" t="s">
        <v>334</v>
      </c>
      <c r="D10" s="2">
        <v>7</v>
      </c>
      <c r="E10" s="256">
        <v>23395</v>
      </c>
      <c r="F10" s="255">
        <v>1600</v>
      </c>
      <c r="G10" s="255">
        <v>1600</v>
      </c>
      <c r="H10" s="255">
        <v>1600</v>
      </c>
      <c r="I10" s="257">
        <f>F10+G10+H10</f>
        <v>4800</v>
      </c>
      <c r="J10" s="255">
        <v>1800</v>
      </c>
      <c r="K10" s="255">
        <v>1800</v>
      </c>
      <c r="L10" s="255">
        <v>1900</v>
      </c>
      <c r="M10" s="257">
        <f>J10+K10+L10</f>
        <v>5500</v>
      </c>
      <c r="N10" s="255">
        <v>2000</v>
      </c>
      <c r="O10" s="255">
        <v>2000</v>
      </c>
      <c r="P10" s="255">
        <v>2000</v>
      </c>
      <c r="Q10" s="257">
        <f>N10+O10+P10</f>
        <v>6000</v>
      </c>
      <c r="R10" s="255">
        <v>2200</v>
      </c>
      <c r="S10" s="255">
        <v>2200</v>
      </c>
      <c r="T10" s="255">
        <v>2695</v>
      </c>
      <c r="U10" s="257">
        <f t="shared" si="9"/>
        <v>7095</v>
      </c>
      <c r="V10" s="237">
        <f t="shared" si="5"/>
        <v>23395</v>
      </c>
      <c r="W10" s="255">
        <f t="shared" si="6"/>
        <v>4800</v>
      </c>
      <c r="X10" s="255">
        <f t="shared" si="1"/>
        <v>10300</v>
      </c>
      <c r="Y10" s="255">
        <f t="shared" si="2"/>
        <v>16300</v>
      </c>
      <c r="Z10" s="255">
        <f t="shared" si="3"/>
        <v>23395</v>
      </c>
      <c r="AA10" s="6">
        <f t="shared" si="7"/>
        <v>0</v>
      </c>
    </row>
    <row r="11" spans="1:27" ht="15.75" customHeight="1">
      <c r="A11" s="250" t="s">
        <v>311</v>
      </c>
      <c r="B11" s="405" t="s">
        <v>335</v>
      </c>
      <c r="C11" s="405"/>
      <c r="D11" s="2">
        <v>8</v>
      </c>
      <c r="E11" s="256"/>
      <c r="F11" s="255"/>
      <c r="G11" s="255"/>
      <c r="H11" s="255"/>
      <c r="I11" s="257"/>
      <c r="J11" s="255"/>
      <c r="K11" s="255"/>
      <c r="L11" s="255"/>
      <c r="M11" s="257"/>
      <c r="N11" s="255"/>
      <c r="O11" s="255"/>
      <c r="P11" s="255"/>
      <c r="Q11" s="257"/>
      <c r="R11" s="255"/>
      <c r="S11" s="255"/>
      <c r="T11" s="255"/>
      <c r="U11" s="257">
        <f t="shared" si="9"/>
        <v>0</v>
      </c>
      <c r="V11" s="237">
        <f t="shared" si="5"/>
        <v>0</v>
      </c>
      <c r="W11" s="255">
        <f t="shared" si="6"/>
        <v>0</v>
      </c>
      <c r="X11" s="255">
        <f t="shared" si="1"/>
        <v>0</v>
      </c>
      <c r="Y11" s="255">
        <f t="shared" si="2"/>
        <v>0</v>
      </c>
      <c r="Z11" s="255">
        <f t="shared" si="3"/>
        <v>0</v>
      </c>
      <c r="AA11" s="6">
        <f t="shared" si="7"/>
        <v>0</v>
      </c>
    </row>
    <row r="12" spans="1:27" ht="55.5" customHeight="1">
      <c r="A12" s="250" t="s">
        <v>313</v>
      </c>
      <c r="B12" s="405" t="s">
        <v>77</v>
      </c>
      <c r="C12" s="405"/>
      <c r="D12" s="2">
        <v>9</v>
      </c>
      <c r="E12" s="256"/>
      <c r="F12" s="255"/>
      <c r="G12" s="255"/>
      <c r="H12" s="255"/>
      <c r="I12" s="257"/>
      <c r="J12" s="255"/>
      <c r="K12" s="255"/>
      <c r="L12" s="255"/>
      <c r="M12" s="257"/>
      <c r="N12" s="255"/>
      <c r="O12" s="255"/>
      <c r="P12" s="255"/>
      <c r="Q12" s="257"/>
      <c r="R12" s="255"/>
      <c r="S12" s="255"/>
      <c r="T12" s="255"/>
      <c r="U12" s="257">
        <f t="shared" si="9"/>
        <v>0</v>
      </c>
      <c r="V12" s="237">
        <f t="shared" si="5"/>
        <v>0</v>
      </c>
      <c r="W12" s="255">
        <f t="shared" si="6"/>
        <v>0</v>
      </c>
      <c r="X12" s="255">
        <f t="shared" si="1"/>
        <v>0</v>
      </c>
      <c r="Y12" s="255">
        <f t="shared" si="2"/>
        <v>0</v>
      </c>
      <c r="Z12" s="255">
        <f t="shared" si="3"/>
        <v>0</v>
      </c>
      <c r="AA12" s="6">
        <f t="shared" si="7"/>
        <v>0</v>
      </c>
    </row>
    <row r="13" spans="1:27" ht="27.75" customHeight="1">
      <c r="A13" s="418"/>
      <c r="B13" s="258" t="s">
        <v>336</v>
      </c>
      <c r="C13" s="259" t="s">
        <v>337</v>
      </c>
      <c r="D13" s="2">
        <v>10</v>
      </c>
      <c r="E13" s="256"/>
      <c r="F13" s="255"/>
      <c r="G13" s="255"/>
      <c r="H13" s="255"/>
      <c r="I13" s="257"/>
      <c r="J13" s="255"/>
      <c r="K13" s="255"/>
      <c r="L13" s="255"/>
      <c r="M13" s="257"/>
      <c r="N13" s="255"/>
      <c r="O13" s="255"/>
      <c r="P13" s="255"/>
      <c r="Q13" s="257"/>
      <c r="R13" s="255"/>
      <c r="S13" s="255"/>
      <c r="T13" s="255"/>
      <c r="U13" s="257">
        <f t="shared" si="9"/>
        <v>0</v>
      </c>
      <c r="V13" s="237">
        <f t="shared" si="5"/>
        <v>0</v>
      </c>
      <c r="W13" s="260">
        <f t="shared" si="6"/>
        <v>0</v>
      </c>
      <c r="X13" s="260">
        <f t="shared" si="1"/>
        <v>0</v>
      </c>
      <c r="Y13" s="260">
        <f t="shared" si="2"/>
        <v>0</v>
      </c>
      <c r="Z13" s="260">
        <f t="shared" si="3"/>
        <v>0</v>
      </c>
      <c r="AA13" s="6">
        <f t="shared" si="7"/>
        <v>0</v>
      </c>
    </row>
    <row r="14" spans="1:27" ht="27.75" customHeight="1">
      <c r="A14" s="418"/>
      <c r="B14" s="258" t="s">
        <v>338</v>
      </c>
      <c r="C14" s="259" t="s">
        <v>339</v>
      </c>
      <c r="D14" s="2">
        <v>11</v>
      </c>
      <c r="E14" s="256"/>
      <c r="F14" s="255"/>
      <c r="G14" s="255"/>
      <c r="H14" s="255"/>
      <c r="I14" s="257"/>
      <c r="J14" s="255"/>
      <c r="K14" s="255"/>
      <c r="L14" s="255"/>
      <c r="M14" s="257"/>
      <c r="N14" s="255"/>
      <c r="O14" s="255"/>
      <c r="P14" s="255"/>
      <c r="Q14" s="257"/>
      <c r="R14" s="255"/>
      <c r="S14" s="255"/>
      <c r="T14" s="255"/>
      <c r="U14" s="257">
        <f t="shared" si="9"/>
        <v>0</v>
      </c>
      <c r="V14" s="237">
        <f t="shared" si="5"/>
        <v>0</v>
      </c>
      <c r="W14" s="260">
        <f t="shared" si="6"/>
        <v>0</v>
      </c>
      <c r="X14" s="260">
        <f t="shared" si="1"/>
        <v>0</v>
      </c>
      <c r="Y14" s="260">
        <f t="shared" si="2"/>
        <v>0</v>
      </c>
      <c r="Z14" s="260">
        <f t="shared" si="3"/>
        <v>0</v>
      </c>
      <c r="AA14" s="6">
        <f t="shared" si="7"/>
        <v>0</v>
      </c>
    </row>
    <row r="15" spans="1:27" ht="18.75" customHeight="1">
      <c r="A15" s="250" t="s">
        <v>315</v>
      </c>
      <c r="B15" s="405" t="s">
        <v>340</v>
      </c>
      <c r="C15" s="405"/>
      <c r="D15" s="2">
        <v>12</v>
      </c>
      <c r="E15" s="256"/>
      <c r="F15" s="255"/>
      <c r="G15" s="255"/>
      <c r="H15" s="255"/>
      <c r="I15" s="257"/>
      <c r="J15" s="255"/>
      <c r="K15" s="255"/>
      <c r="L15" s="255"/>
      <c r="M15" s="257"/>
      <c r="N15" s="255"/>
      <c r="O15" s="255"/>
      <c r="P15" s="255"/>
      <c r="Q15" s="257"/>
      <c r="R15" s="255"/>
      <c r="S15" s="255"/>
      <c r="T15" s="255"/>
      <c r="U15" s="257">
        <f t="shared" si="9"/>
        <v>0</v>
      </c>
      <c r="V15" s="237">
        <f t="shared" si="5"/>
        <v>0</v>
      </c>
      <c r="W15" s="260">
        <f t="shared" si="6"/>
        <v>0</v>
      </c>
      <c r="X15" s="260">
        <f t="shared" si="1"/>
        <v>0</v>
      </c>
      <c r="Y15" s="260">
        <f t="shared" si="2"/>
        <v>0</v>
      </c>
      <c r="Z15" s="260">
        <f t="shared" si="3"/>
        <v>0</v>
      </c>
      <c r="AA15" s="6">
        <f t="shared" si="7"/>
        <v>0</v>
      </c>
    </row>
    <row r="16" spans="1:27" ht="27.75" customHeight="1">
      <c r="A16" s="250" t="s">
        <v>317</v>
      </c>
      <c r="B16" s="405" t="s">
        <v>341</v>
      </c>
      <c r="C16" s="405"/>
      <c r="D16" s="2">
        <v>13</v>
      </c>
      <c r="E16" s="256"/>
      <c r="F16" s="255"/>
      <c r="G16" s="255"/>
      <c r="H16" s="255"/>
      <c r="I16" s="257"/>
      <c r="J16" s="255"/>
      <c r="K16" s="255"/>
      <c r="L16" s="255"/>
      <c r="M16" s="257"/>
      <c r="N16" s="255"/>
      <c r="O16" s="255"/>
      <c r="P16" s="255"/>
      <c r="Q16" s="257"/>
      <c r="R16" s="255"/>
      <c r="S16" s="255"/>
      <c r="T16" s="255"/>
      <c r="U16" s="257">
        <f t="shared" si="9"/>
        <v>0</v>
      </c>
      <c r="V16" s="237">
        <f t="shared" si="5"/>
        <v>0</v>
      </c>
      <c r="W16" s="260">
        <f t="shared" si="6"/>
        <v>0</v>
      </c>
      <c r="X16" s="260">
        <f t="shared" si="1"/>
        <v>0</v>
      </c>
      <c r="Y16" s="260">
        <f t="shared" si="2"/>
        <v>0</v>
      </c>
      <c r="Z16" s="260">
        <f t="shared" si="3"/>
        <v>0</v>
      </c>
      <c r="AA16" s="6">
        <f t="shared" si="7"/>
        <v>0</v>
      </c>
    </row>
    <row r="17" spans="1:27" ht="39" customHeight="1">
      <c r="A17" s="250" t="s">
        <v>342</v>
      </c>
      <c r="B17" s="405" t="s">
        <v>78</v>
      </c>
      <c r="C17" s="405"/>
      <c r="D17" s="2">
        <v>14</v>
      </c>
      <c r="E17" s="256">
        <f>E18+E19+E22+E23+E24</f>
        <v>21186</v>
      </c>
      <c r="F17" s="253">
        <f>F18+F19+F22+F23+F24</f>
        <v>1512</v>
      </c>
      <c r="G17" s="253">
        <f>G18+G19+G22+G23+G24</f>
        <v>1512</v>
      </c>
      <c r="H17" s="253">
        <f>H18+H19+H22+H23+H24</f>
        <v>1512</v>
      </c>
      <c r="I17" s="257">
        <f aca="true" t="shared" si="10" ref="I17:I28">SUM(F17:H17)</f>
        <v>4536</v>
      </c>
      <c r="J17" s="253">
        <f>J18+J19+J22+J23+J24</f>
        <v>1612</v>
      </c>
      <c r="K17" s="253">
        <f>K18+K19+K22+K23+K24</f>
        <v>1612</v>
      </c>
      <c r="L17" s="253">
        <f>L18+L19+L22+L23+L24</f>
        <v>1843</v>
      </c>
      <c r="M17" s="257">
        <f aca="true" t="shared" si="11" ref="M17:M29">SUM(J17:L17)</f>
        <v>5067</v>
      </c>
      <c r="N17" s="253">
        <f>N18+N19+N22+N23+N24</f>
        <v>1714</v>
      </c>
      <c r="O17" s="253">
        <f>O18+O19+O22+O23+O24</f>
        <v>1714</v>
      </c>
      <c r="P17" s="253">
        <f>P18+P19+P22+P23+P24</f>
        <v>1880</v>
      </c>
      <c r="Q17" s="257">
        <f>SUM(N17:P17)</f>
        <v>5308</v>
      </c>
      <c r="R17" s="253">
        <f>R18+R19+R22+R23+R24</f>
        <v>1815</v>
      </c>
      <c r="S17" s="253">
        <f>S18+S19+S22+S23+S24</f>
        <v>2016</v>
      </c>
      <c r="T17" s="253">
        <f>T18+T19+T22+T23+T24</f>
        <v>2444</v>
      </c>
      <c r="U17" s="257">
        <f aca="true" t="shared" si="12" ref="U17:U30">SUM(R17:T17)</f>
        <v>6275</v>
      </c>
      <c r="V17" s="237">
        <f t="shared" si="5"/>
        <v>21186</v>
      </c>
      <c r="W17" s="260">
        <f t="shared" si="6"/>
        <v>4536</v>
      </c>
      <c r="X17" s="260">
        <f t="shared" si="1"/>
        <v>9603</v>
      </c>
      <c r="Y17" s="260">
        <f t="shared" si="2"/>
        <v>14911</v>
      </c>
      <c r="Z17" s="260">
        <f t="shared" si="3"/>
        <v>21186</v>
      </c>
      <c r="AA17" s="6">
        <f t="shared" si="7"/>
        <v>0</v>
      </c>
    </row>
    <row r="18" spans="1:27" ht="18" customHeight="1">
      <c r="A18" s="250"/>
      <c r="B18" s="251" t="s">
        <v>343</v>
      </c>
      <c r="C18" s="129" t="s">
        <v>345</v>
      </c>
      <c r="D18" s="2">
        <v>15</v>
      </c>
      <c r="E18" s="256">
        <v>4972</v>
      </c>
      <c r="F18" s="255">
        <v>200</v>
      </c>
      <c r="G18" s="255">
        <v>200</v>
      </c>
      <c r="H18" s="255">
        <v>200</v>
      </c>
      <c r="I18" s="257">
        <f t="shared" si="10"/>
        <v>600</v>
      </c>
      <c r="J18" s="255">
        <v>300</v>
      </c>
      <c r="K18" s="255">
        <v>300</v>
      </c>
      <c r="L18" s="255">
        <v>400</v>
      </c>
      <c r="M18" s="257">
        <f t="shared" si="11"/>
        <v>1000</v>
      </c>
      <c r="N18" s="255">
        <v>400</v>
      </c>
      <c r="O18" s="255">
        <v>400</v>
      </c>
      <c r="P18" s="255">
        <v>400</v>
      </c>
      <c r="Q18" s="257">
        <f>SUM(N18:P18)</f>
        <v>1200</v>
      </c>
      <c r="R18" s="255">
        <v>500</v>
      </c>
      <c r="S18" s="255">
        <v>700</v>
      </c>
      <c r="T18" s="255">
        <v>972</v>
      </c>
      <c r="U18" s="257">
        <f t="shared" si="12"/>
        <v>2172</v>
      </c>
      <c r="V18" s="237">
        <f t="shared" si="5"/>
        <v>4972</v>
      </c>
      <c r="W18" s="260">
        <f t="shared" si="6"/>
        <v>600</v>
      </c>
      <c r="X18" s="260">
        <f t="shared" si="1"/>
        <v>1600</v>
      </c>
      <c r="Y18" s="260">
        <f t="shared" si="2"/>
        <v>2800</v>
      </c>
      <c r="Z18" s="260">
        <f t="shared" si="3"/>
        <v>4972</v>
      </c>
      <c r="AA18" s="6">
        <f t="shared" si="7"/>
        <v>0</v>
      </c>
    </row>
    <row r="19" spans="1:27" ht="25.5">
      <c r="A19" s="250"/>
      <c r="B19" s="251" t="s">
        <v>39</v>
      </c>
      <c r="C19" s="129" t="s">
        <v>346</v>
      </c>
      <c r="D19" s="2">
        <v>16</v>
      </c>
      <c r="E19" s="256"/>
      <c r="F19" s="255"/>
      <c r="G19" s="255"/>
      <c r="H19" s="255"/>
      <c r="I19" s="257"/>
      <c r="J19" s="255"/>
      <c r="K19" s="255"/>
      <c r="L19" s="255"/>
      <c r="M19" s="257"/>
      <c r="N19" s="255"/>
      <c r="O19" s="255"/>
      <c r="P19" s="255"/>
      <c r="Q19" s="257"/>
      <c r="R19" s="255"/>
      <c r="S19" s="255"/>
      <c r="T19" s="255"/>
      <c r="U19" s="257"/>
      <c r="V19" s="237">
        <f t="shared" si="5"/>
        <v>0</v>
      </c>
      <c r="W19" s="260">
        <f t="shared" si="6"/>
        <v>0</v>
      </c>
      <c r="X19" s="260">
        <f t="shared" si="1"/>
        <v>0</v>
      </c>
      <c r="Y19" s="260">
        <f t="shared" si="2"/>
        <v>0</v>
      </c>
      <c r="Z19" s="260">
        <f t="shared" si="3"/>
        <v>0</v>
      </c>
      <c r="AA19" s="6">
        <f t="shared" si="7"/>
        <v>0</v>
      </c>
    </row>
    <row r="20" spans="1:27" ht="12.75">
      <c r="A20" s="250"/>
      <c r="B20" s="251"/>
      <c r="C20" s="129" t="s">
        <v>43</v>
      </c>
      <c r="D20" s="2">
        <v>17</v>
      </c>
      <c r="E20" s="256"/>
      <c r="F20" s="255"/>
      <c r="G20" s="255"/>
      <c r="H20" s="255"/>
      <c r="I20" s="257"/>
      <c r="J20" s="255"/>
      <c r="K20" s="255"/>
      <c r="L20" s="255"/>
      <c r="M20" s="257"/>
      <c r="N20" s="255"/>
      <c r="O20" s="255"/>
      <c r="P20" s="255"/>
      <c r="Q20" s="257"/>
      <c r="R20" s="255"/>
      <c r="S20" s="255"/>
      <c r="T20" s="255"/>
      <c r="U20" s="257"/>
      <c r="V20" s="237">
        <f t="shared" si="5"/>
        <v>0</v>
      </c>
      <c r="W20" s="260">
        <f t="shared" si="6"/>
        <v>0</v>
      </c>
      <c r="X20" s="260">
        <f t="shared" si="1"/>
        <v>0</v>
      </c>
      <c r="Y20" s="260">
        <f t="shared" si="2"/>
        <v>0</v>
      </c>
      <c r="Z20" s="260">
        <f t="shared" si="3"/>
        <v>0</v>
      </c>
      <c r="AA20" s="6">
        <f t="shared" si="7"/>
        <v>0</v>
      </c>
    </row>
    <row r="21" spans="1:27" ht="12.75">
      <c r="A21" s="250"/>
      <c r="B21" s="251"/>
      <c r="C21" s="129" t="s">
        <v>44</v>
      </c>
      <c r="D21" s="2">
        <v>18</v>
      </c>
      <c r="E21" s="256"/>
      <c r="F21" s="255"/>
      <c r="G21" s="255"/>
      <c r="H21" s="255"/>
      <c r="I21" s="257"/>
      <c r="J21" s="255"/>
      <c r="K21" s="255"/>
      <c r="L21" s="255"/>
      <c r="M21" s="257"/>
      <c r="N21" s="255"/>
      <c r="O21" s="255"/>
      <c r="P21" s="255"/>
      <c r="Q21" s="257"/>
      <c r="R21" s="255"/>
      <c r="S21" s="255"/>
      <c r="T21" s="255"/>
      <c r="U21" s="257"/>
      <c r="V21" s="237">
        <f t="shared" si="5"/>
        <v>0</v>
      </c>
      <c r="W21" s="260">
        <f t="shared" si="6"/>
        <v>0</v>
      </c>
      <c r="X21" s="260">
        <f t="shared" si="1"/>
        <v>0</v>
      </c>
      <c r="Y21" s="260">
        <f t="shared" si="2"/>
        <v>0</v>
      </c>
      <c r="Z21" s="260">
        <f t="shared" si="3"/>
        <v>0</v>
      </c>
      <c r="AA21" s="6">
        <f t="shared" si="7"/>
        <v>0</v>
      </c>
    </row>
    <row r="22" spans="1:27" ht="18" customHeight="1">
      <c r="A22" s="250"/>
      <c r="B22" s="251" t="s">
        <v>40</v>
      </c>
      <c r="C22" s="129" t="s">
        <v>347</v>
      </c>
      <c r="D22" s="2">
        <v>19</v>
      </c>
      <c r="E22" s="256">
        <v>15714</v>
      </c>
      <c r="F22" s="255">
        <v>1310</v>
      </c>
      <c r="G22" s="255">
        <v>1310</v>
      </c>
      <c r="H22" s="255">
        <v>1310</v>
      </c>
      <c r="I22" s="257">
        <f>SUM(F22:H22)</f>
        <v>3930</v>
      </c>
      <c r="J22" s="255">
        <v>1310</v>
      </c>
      <c r="K22" s="255">
        <v>1310</v>
      </c>
      <c r="L22" s="255">
        <v>1310</v>
      </c>
      <c r="M22" s="257">
        <f>SUM(J22:L22)</f>
        <v>3930</v>
      </c>
      <c r="N22" s="255">
        <v>1310</v>
      </c>
      <c r="O22" s="255">
        <v>1310</v>
      </c>
      <c r="P22" s="255">
        <v>1310</v>
      </c>
      <c r="Q22" s="257">
        <f aca="true" t="shared" si="13" ref="Q22:Q42">SUM(N22:P22)</f>
        <v>3930</v>
      </c>
      <c r="R22" s="255">
        <v>1310</v>
      </c>
      <c r="S22" s="255">
        <v>1310</v>
      </c>
      <c r="T22" s="255">
        <v>1304</v>
      </c>
      <c r="U22" s="257">
        <f>SUM(R22:T22)</f>
        <v>3924</v>
      </c>
      <c r="V22" s="237">
        <f t="shared" si="5"/>
        <v>15714</v>
      </c>
      <c r="W22" s="255">
        <f t="shared" si="6"/>
        <v>3930</v>
      </c>
      <c r="X22" s="255">
        <f t="shared" si="1"/>
        <v>7860</v>
      </c>
      <c r="Y22" s="255">
        <f t="shared" si="2"/>
        <v>11790</v>
      </c>
      <c r="Z22" s="260">
        <f t="shared" si="3"/>
        <v>15714</v>
      </c>
      <c r="AA22" s="6">
        <f t="shared" si="7"/>
        <v>0</v>
      </c>
    </row>
    <row r="23" spans="1:27" ht="26.25" customHeight="1">
      <c r="A23" s="250"/>
      <c r="B23" s="251" t="s">
        <v>41</v>
      </c>
      <c r="C23" s="129" t="s">
        <v>348</v>
      </c>
      <c r="D23" s="2">
        <v>20</v>
      </c>
      <c r="E23" s="256"/>
      <c r="F23" s="255"/>
      <c r="G23" s="255"/>
      <c r="H23" s="255"/>
      <c r="I23" s="257">
        <f t="shared" si="10"/>
        <v>0</v>
      </c>
      <c r="J23" s="255"/>
      <c r="K23" s="255"/>
      <c r="L23" s="255"/>
      <c r="M23" s="257">
        <f t="shared" si="11"/>
        <v>0</v>
      </c>
      <c r="N23" s="255"/>
      <c r="O23" s="255"/>
      <c r="P23" s="255"/>
      <c r="Q23" s="257">
        <f t="shared" si="13"/>
        <v>0</v>
      </c>
      <c r="R23" s="255"/>
      <c r="S23" s="255"/>
      <c r="T23" s="255"/>
      <c r="U23" s="257">
        <f t="shared" si="12"/>
        <v>0</v>
      </c>
      <c r="V23" s="237">
        <f t="shared" si="5"/>
        <v>0</v>
      </c>
      <c r="W23" s="255">
        <f t="shared" si="6"/>
        <v>0</v>
      </c>
      <c r="X23" s="255">
        <f t="shared" si="1"/>
        <v>0</v>
      </c>
      <c r="Y23" s="255">
        <f t="shared" si="2"/>
        <v>0</v>
      </c>
      <c r="Z23" s="260">
        <f t="shared" si="3"/>
        <v>0</v>
      </c>
      <c r="AA23" s="6">
        <f t="shared" si="7"/>
        <v>0</v>
      </c>
    </row>
    <row r="24" spans="1:27" ht="16.5" customHeight="1">
      <c r="A24" s="250"/>
      <c r="B24" s="251" t="s">
        <v>42</v>
      </c>
      <c r="C24" s="251" t="s">
        <v>334</v>
      </c>
      <c r="D24" s="2">
        <v>21</v>
      </c>
      <c r="E24" s="256">
        <v>500</v>
      </c>
      <c r="F24" s="255">
        <v>2</v>
      </c>
      <c r="G24" s="255">
        <v>2</v>
      </c>
      <c r="H24" s="255">
        <v>2</v>
      </c>
      <c r="I24" s="257">
        <f t="shared" si="10"/>
        <v>6</v>
      </c>
      <c r="J24" s="255">
        <v>2</v>
      </c>
      <c r="K24" s="255">
        <v>2</v>
      </c>
      <c r="L24" s="255">
        <v>133</v>
      </c>
      <c r="M24" s="257">
        <f t="shared" si="11"/>
        <v>137</v>
      </c>
      <c r="N24" s="255">
        <v>4</v>
      </c>
      <c r="O24" s="255">
        <v>4</v>
      </c>
      <c r="P24" s="255">
        <v>170</v>
      </c>
      <c r="Q24" s="257">
        <f t="shared" si="13"/>
        <v>178</v>
      </c>
      <c r="R24" s="255">
        <v>5</v>
      </c>
      <c r="S24" s="255">
        <v>6</v>
      </c>
      <c r="T24" s="255">
        <v>168</v>
      </c>
      <c r="U24" s="257">
        <f>SUM(R24:T24)</f>
        <v>179</v>
      </c>
      <c r="V24" s="237">
        <f t="shared" si="5"/>
        <v>500</v>
      </c>
      <c r="W24" s="255">
        <f t="shared" si="6"/>
        <v>6</v>
      </c>
      <c r="X24" s="255">
        <f t="shared" si="1"/>
        <v>143</v>
      </c>
      <c r="Y24" s="255">
        <f t="shared" si="2"/>
        <v>321</v>
      </c>
      <c r="Z24" s="260">
        <f t="shared" si="3"/>
        <v>500</v>
      </c>
      <c r="AA24" s="6">
        <f t="shared" si="7"/>
        <v>0</v>
      </c>
    </row>
    <row r="25" spans="1:27" ht="42" customHeight="1">
      <c r="A25" s="250"/>
      <c r="B25" s="405" t="s">
        <v>79</v>
      </c>
      <c r="C25" s="405"/>
      <c r="D25" s="2">
        <v>22</v>
      </c>
      <c r="E25" s="256">
        <f>SUM(E26:E30)</f>
        <v>15054</v>
      </c>
      <c r="F25" s="253">
        <f>SUM(F26:F30)</f>
        <v>930</v>
      </c>
      <c r="G25" s="253">
        <f>SUM(G26:G30)</f>
        <v>930</v>
      </c>
      <c r="H25" s="253">
        <f>SUM(H26:H30)</f>
        <v>1131</v>
      </c>
      <c r="I25" s="257">
        <f>SUM(F25:H25)</f>
        <v>2991</v>
      </c>
      <c r="J25" s="253">
        <f>SUM(J26:J30)</f>
        <v>930</v>
      </c>
      <c r="K25" s="253">
        <f>SUM(K26:K30)</f>
        <v>930</v>
      </c>
      <c r="L25" s="253">
        <f>SUM(L26:L30)</f>
        <v>1356</v>
      </c>
      <c r="M25" s="257">
        <f t="shared" si="11"/>
        <v>3216</v>
      </c>
      <c r="N25" s="253">
        <f>SUM(N26:N30)</f>
        <v>940</v>
      </c>
      <c r="O25" s="253">
        <f>SUM(O26:O30)</f>
        <v>940</v>
      </c>
      <c r="P25" s="253">
        <f>SUM(P26:P30)</f>
        <v>1376</v>
      </c>
      <c r="Q25" s="257">
        <f t="shared" si="13"/>
        <v>3256</v>
      </c>
      <c r="R25" s="253">
        <f>SUM(R26:R30)</f>
        <v>1450</v>
      </c>
      <c r="S25" s="253">
        <f>SUM(S26:S30)</f>
        <v>1450</v>
      </c>
      <c r="T25" s="253">
        <f>SUM(T26:T30)</f>
        <v>2691</v>
      </c>
      <c r="U25" s="257">
        <f t="shared" si="12"/>
        <v>5591</v>
      </c>
      <c r="V25" s="237">
        <f t="shared" si="5"/>
        <v>15054</v>
      </c>
      <c r="W25" s="255">
        <f t="shared" si="6"/>
        <v>2991</v>
      </c>
      <c r="X25" s="255">
        <f t="shared" si="1"/>
        <v>6207</v>
      </c>
      <c r="Y25" s="255">
        <f t="shared" si="2"/>
        <v>9463</v>
      </c>
      <c r="Z25" s="260">
        <f t="shared" si="3"/>
        <v>15054</v>
      </c>
      <c r="AA25" s="6">
        <f t="shared" si="7"/>
        <v>0</v>
      </c>
    </row>
    <row r="26" spans="1:27" ht="15.75" customHeight="1">
      <c r="A26" s="250" t="s">
        <v>305</v>
      </c>
      <c r="B26" s="421" t="s">
        <v>349</v>
      </c>
      <c r="C26" s="421"/>
      <c r="D26" s="2">
        <v>23</v>
      </c>
      <c r="E26" s="256"/>
      <c r="F26" s="255"/>
      <c r="G26" s="255"/>
      <c r="H26" s="255"/>
      <c r="I26" s="257">
        <f t="shared" si="10"/>
        <v>0</v>
      </c>
      <c r="J26" s="255"/>
      <c r="K26" s="255"/>
      <c r="L26" s="255"/>
      <c r="M26" s="257">
        <f t="shared" si="11"/>
        <v>0</v>
      </c>
      <c r="N26" s="255"/>
      <c r="O26" s="255"/>
      <c r="P26" s="255"/>
      <c r="Q26" s="257">
        <f t="shared" si="13"/>
        <v>0</v>
      </c>
      <c r="R26" s="255"/>
      <c r="S26" s="255"/>
      <c r="T26" s="255"/>
      <c r="U26" s="257">
        <f t="shared" si="12"/>
        <v>0</v>
      </c>
      <c r="V26" s="237">
        <f t="shared" si="5"/>
        <v>0</v>
      </c>
      <c r="W26" s="255">
        <f t="shared" si="6"/>
        <v>0</v>
      </c>
      <c r="X26" s="255">
        <f t="shared" si="1"/>
        <v>0</v>
      </c>
      <c r="Y26" s="255">
        <f t="shared" si="2"/>
        <v>0</v>
      </c>
      <c r="Z26" s="260">
        <f t="shared" si="3"/>
        <v>0</v>
      </c>
      <c r="AA26" s="6">
        <f t="shared" si="7"/>
        <v>0</v>
      </c>
    </row>
    <row r="27" spans="1:27" ht="20.25" customHeight="1">
      <c r="A27" s="250" t="s">
        <v>311</v>
      </c>
      <c r="B27" s="435" t="s">
        <v>350</v>
      </c>
      <c r="C27" s="435"/>
      <c r="D27" s="2">
        <v>24</v>
      </c>
      <c r="E27" s="256"/>
      <c r="F27" s="255"/>
      <c r="G27" s="255"/>
      <c r="H27" s="255"/>
      <c r="I27" s="257">
        <f t="shared" si="10"/>
        <v>0</v>
      </c>
      <c r="J27" s="255"/>
      <c r="K27" s="255"/>
      <c r="L27" s="255"/>
      <c r="M27" s="257">
        <f t="shared" si="11"/>
        <v>0</v>
      </c>
      <c r="N27" s="255"/>
      <c r="O27" s="255"/>
      <c r="P27" s="255"/>
      <c r="Q27" s="257">
        <f t="shared" si="13"/>
        <v>0</v>
      </c>
      <c r="R27" s="255"/>
      <c r="S27" s="255"/>
      <c r="T27" s="255"/>
      <c r="U27" s="257">
        <f t="shared" si="12"/>
        <v>0</v>
      </c>
      <c r="V27" s="237">
        <f t="shared" si="5"/>
        <v>0</v>
      </c>
      <c r="W27" s="255">
        <f t="shared" si="6"/>
        <v>0</v>
      </c>
      <c r="X27" s="255">
        <f t="shared" si="1"/>
        <v>0</v>
      </c>
      <c r="Y27" s="255">
        <f t="shared" si="2"/>
        <v>0</v>
      </c>
      <c r="Z27" s="260">
        <f t="shared" si="3"/>
        <v>0</v>
      </c>
      <c r="AA27" s="6">
        <f t="shared" si="7"/>
        <v>0</v>
      </c>
    </row>
    <row r="28" spans="1:27" ht="19.5" customHeight="1">
      <c r="A28" s="250" t="s">
        <v>313</v>
      </c>
      <c r="B28" s="435" t="s">
        <v>351</v>
      </c>
      <c r="C28" s="435"/>
      <c r="D28" s="2">
        <v>25</v>
      </c>
      <c r="E28" s="256">
        <v>13100</v>
      </c>
      <c r="F28" s="255">
        <v>780</v>
      </c>
      <c r="G28" s="255">
        <v>780</v>
      </c>
      <c r="H28" s="255">
        <v>980</v>
      </c>
      <c r="I28" s="257">
        <f t="shared" si="10"/>
        <v>2540</v>
      </c>
      <c r="J28" s="255">
        <v>780</v>
      </c>
      <c r="K28" s="255">
        <v>780</v>
      </c>
      <c r="L28" s="255">
        <v>1205</v>
      </c>
      <c r="M28" s="257">
        <f t="shared" si="11"/>
        <v>2765</v>
      </c>
      <c r="N28" s="255">
        <v>780</v>
      </c>
      <c r="O28" s="255">
        <v>780</v>
      </c>
      <c r="P28" s="255">
        <v>1205</v>
      </c>
      <c r="Q28" s="257">
        <f t="shared" si="13"/>
        <v>2765</v>
      </c>
      <c r="R28" s="255">
        <v>1280</v>
      </c>
      <c r="S28" s="255">
        <v>1280</v>
      </c>
      <c r="T28" s="255">
        <v>2470</v>
      </c>
      <c r="U28" s="257">
        <f t="shared" si="12"/>
        <v>5030</v>
      </c>
      <c r="V28" s="237">
        <f t="shared" si="5"/>
        <v>13100</v>
      </c>
      <c r="W28" s="255">
        <f t="shared" si="6"/>
        <v>2540</v>
      </c>
      <c r="X28" s="255">
        <f t="shared" si="1"/>
        <v>5305</v>
      </c>
      <c r="Y28" s="255">
        <f t="shared" si="2"/>
        <v>8070</v>
      </c>
      <c r="Z28" s="260">
        <f t="shared" si="3"/>
        <v>13100</v>
      </c>
      <c r="AA28" s="6">
        <f t="shared" si="7"/>
        <v>0</v>
      </c>
    </row>
    <row r="29" spans="1:27" ht="16.5" customHeight="1">
      <c r="A29" s="250" t="s">
        <v>315</v>
      </c>
      <c r="B29" s="421" t="s">
        <v>352</v>
      </c>
      <c r="C29" s="421"/>
      <c r="D29" s="2">
        <v>26</v>
      </c>
      <c r="E29" s="256">
        <v>1901</v>
      </c>
      <c r="F29" s="255">
        <v>150</v>
      </c>
      <c r="G29" s="255">
        <v>150</v>
      </c>
      <c r="H29" s="255">
        <v>150</v>
      </c>
      <c r="I29" s="257">
        <f aca="true" t="shared" si="14" ref="I29:I35">SUM(F29:H29)</f>
        <v>450</v>
      </c>
      <c r="J29" s="255">
        <v>150</v>
      </c>
      <c r="K29" s="255">
        <v>150</v>
      </c>
      <c r="L29" s="255">
        <v>150</v>
      </c>
      <c r="M29" s="257">
        <f t="shared" si="11"/>
        <v>450</v>
      </c>
      <c r="N29" s="255">
        <v>160</v>
      </c>
      <c r="O29" s="255">
        <v>160</v>
      </c>
      <c r="P29" s="255">
        <v>170</v>
      </c>
      <c r="Q29" s="257">
        <f t="shared" si="13"/>
        <v>490</v>
      </c>
      <c r="R29" s="255">
        <v>170</v>
      </c>
      <c r="S29" s="255">
        <v>170</v>
      </c>
      <c r="T29" s="255">
        <v>171</v>
      </c>
      <c r="U29" s="257">
        <f t="shared" si="12"/>
        <v>511</v>
      </c>
      <c r="V29" s="237">
        <f t="shared" si="5"/>
        <v>1901</v>
      </c>
      <c r="W29" s="255">
        <f t="shared" si="6"/>
        <v>450</v>
      </c>
      <c r="X29" s="255">
        <f t="shared" si="1"/>
        <v>900</v>
      </c>
      <c r="Y29" s="255">
        <f t="shared" si="2"/>
        <v>1390</v>
      </c>
      <c r="Z29" s="260">
        <f t="shared" si="3"/>
        <v>1901</v>
      </c>
      <c r="AA29" s="6">
        <f t="shared" si="7"/>
        <v>0</v>
      </c>
    </row>
    <row r="30" spans="1:27" ht="17.25" customHeight="1">
      <c r="A30" s="250" t="s">
        <v>317</v>
      </c>
      <c r="B30" s="421" t="s">
        <v>353</v>
      </c>
      <c r="C30" s="421"/>
      <c r="D30" s="2">
        <v>27</v>
      </c>
      <c r="E30" s="256">
        <v>53</v>
      </c>
      <c r="F30" s="255"/>
      <c r="G30" s="255"/>
      <c r="H30" s="255">
        <v>1</v>
      </c>
      <c r="I30" s="257">
        <f t="shared" si="14"/>
        <v>1</v>
      </c>
      <c r="J30" s="255"/>
      <c r="K30" s="255"/>
      <c r="L30" s="255">
        <v>1</v>
      </c>
      <c r="M30" s="257">
        <f>SUM(J30:L30)</f>
        <v>1</v>
      </c>
      <c r="N30" s="255"/>
      <c r="O30" s="255"/>
      <c r="P30" s="255">
        <v>1</v>
      </c>
      <c r="Q30" s="257">
        <f t="shared" si="13"/>
        <v>1</v>
      </c>
      <c r="R30" s="255"/>
      <c r="S30" s="255"/>
      <c r="T30" s="255">
        <v>50</v>
      </c>
      <c r="U30" s="257">
        <f t="shared" si="12"/>
        <v>50</v>
      </c>
      <c r="V30" s="237">
        <f t="shared" si="5"/>
        <v>53</v>
      </c>
      <c r="W30" s="255">
        <f t="shared" si="6"/>
        <v>1</v>
      </c>
      <c r="X30" s="255">
        <f t="shared" si="1"/>
        <v>2</v>
      </c>
      <c r="Y30" s="255">
        <f t="shared" si="2"/>
        <v>3</v>
      </c>
      <c r="Z30" s="260">
        <f t="shared" si="3"/>
        <v>53</v>
      </c>
      <c r="AA30" s="6">
        <f t="shared" si="7"/>
        <v>0</v>
      </c>
    </row>
    <row r="31" spans="1:27" ht="17.25" customHeight="1">
      <c r="A31" s="250"/>
      <c r="B31" s="405" t="s">
        <v>271</v>
      </c>
      <c r="C31" s="405"/>
      <c r="D31" s="2">
        <v>28</v>
      </c>
      <c r="E31" s="262"/>
      <c r="F31" s="255"/>
      <c r="G31" s="255"/>
      <c r="H31" s="255"/>
      <c r="I31" s="257">
        <f t="shared" si="14"/>
        <v>0</v>
      </c>
      <c r="J31" s="255"/>
      <c r="K31" s="255"/>
      <c r="L31" s="255"/>
      <c r="M31" s="257">
        <f>SUM(J31:L31)</f>
        <v>0</v>
      </c>
      <c r="N31" s="255"/>
      <c r="O31" s="255"/>
      <c r="P31" s="255"/>
      <c r="Q31" s="257">
        <f t="shared" si="13"/>
        <v>0</v>
      </c>
      <c r="R31" s="255"/>
      <c r="S31" s="255"/>
      <c r="T31" s="255"/>
      <c r="U31" s="257">
        <f>R31+S31+T31</f>
        <v>0</v>
      </c>
      <c r="V31" s="237">
        <f t="shared" si="5"/>
        <v>0</v>
      </c>
      <c r="W31" s="255">
        <f t="shared" si="6"/>
        <v>0</v>
      </c>
      <c r="X31" s="255">
        <f t="shared" si="1"/>
        <v>0</v>
      </c>
      <c r="Y31" s="255">
        <f t="shared" si="2"/>
        <v>0</v>
      </c>
      <c r="Z31" s="260">
        <f t="shared" si="3"/>
        <v>0</v>
      </c>
      <c r="AA31" s="6">
        <f t="shared" si="7"/>
        <v>0</v>
      </c>
    </row>
    <row r="32" spans="1:27" ht="21.75" customHeight="1">
      <c r="A32" s="405" t="s">
        <v>429</v>
      </c>
      <c r="B32" s="405"/>
      <c r="C32" s="405"/>
      <c r="D32" s="2">
        <v>29</v>
      </c>
      <c r="E32" s="252">
        <v>266531</v>
      </c>
      <c r="F32" s="253">
        <f>F33+F140</f>
        <v>21813</v>
      </c>
      <c r="G32" s="253">
        <f>G33+G140</f>
        <v>19638</v>
      </c>
      <c r="H32" s="253">
        <f>H33+H140</f>
        <v>19523</v>
      </c>
      <c r="I32" s="257">
        <f t="shared" si="14"/>
        <v>60974</v>
      </c>
      <c r="J32" s="253">
        <f>J33+J140</f>
        <v>19304</v>
      </c>
      <c r="K32" s="253">
        <f>K33+K140</f>
        <v>19282</v>
      </c>
      <c r="L32" s="253">
        <f>L33+L140</f>
        <v>19460</v>
      </c>
      <c r="M32" s="257">
        <f aca="true" t="shared" si="15" ref="M32:M42">SUM(J32:L32)</f>
        <v>58046</v>
      </c>
      <c r="N32" s="253">
        <f aca="true" t="shared" si="16" ref="N32:T32">N33+N140</f>
        <v>23722</v>
      </c>
      <c r="O32" s="253">
        <f t="shared" si="16"/>
        <v>23722</v>
      </c>
      <c r="P32" s="253">
        <f t="shared" si="16"/>
        <v>24038</v>
      </c>
      <c r="Q32" s="253">
        <f t="shared" si="16"/>
        <v>71482</v>
      </c>
      <c r="R32" s="253">
        <f t="shared" si="16"/>
        <v>24066</v>
      </c>
      <c r="S32" s="253">
        <f t="shared" si="16"/>
        <v>23763</v>
      </c>
      <c r="T32" s="253">
        <f t="shared" si="16"/>
        <v>28200</v>
      </c>
      <c r="U32" s="257">
        <f>SUM(R32:T32)</f>
        <v>76029</v>
      </c>
      <c r="V32" s="237">
        <f>F32+G32+H32+J32+K32+L32+N32+O32+P32+R32+S32+T32</f>
        <v>266531</v>
      </c>
      <c r="W32" s="255">
        <f t="shared" si="6"/>
        <v>60974</v>
      </c>
      <c r="X32" s="255">
        <f t="shared" si="1"/>
        <v>119020</v>
      </c>
      <c r="Y32" s="255">
        <f t="shared" si="2"/>
        <v>190502</v>
      </c>
      <c r="Z32" s="260">
        <f t="shared" si="3"/>
        <v>266531</v>
      </c>
      <c r="AA32" s="6">
        <f t="shared" si="7"/>
        <v>0</v>
      </c>
    </row>
    <row r="33" spans="1:27" ht="32.25" customHeight="1">
      <c r="A33" s="405" t="s">
        <v>80</v>
      </c>
      <c r="B33" s="405"/>
      <c r="C33" s="405"/>
      <c r="D33" s="2">
        <v>30</v>
      </c>
      <c r="E33" s="256">
        <v>251000</v>
      </c>
      <c r="F33" s="253">
        <f>F34+F82+F89+F123</f>
        <v>20764</v>
      </c>
      <c r="G33" s="253">
        <f>G34+G82+G89+G123</f>
        <v>18590</v>
      </c>
      <c r="H33" s="253">
        <f>H34+H82+H89+H123</f>
        <v>18476</v>
      </c>
      <c r="I33" s="257">
        <f t="shared" si="14"/>
        <v>57830</v>
      </c>
      <c r="J33" s="253">
        <f>J34+J82+J89+J123</f>
        <v>18150</v>
      </c>
      <c r="K33" s="253">
        <f>K34+K82+K89+K123</f>
        <v>18128</v>
      </c>
      <c r="L33" s="253">
        <f>L34+L82+L89+L123</f>
        <v>18306</v>
      </c>
      <c r="M33" s="257">
        <f t="shared" si="15"/>
        <v>54584</v>
      </c>
      <c r="N33" s="253">
        <f>N34+N82+N89+N123</f>
        <v>22268</v>
      </c>
      <c r="O33" s="253">
        <f>O34+O82+O89+O123</f>
        <v>22268</v>
      </c>
      <c r="P33" s="253">
        <f>P34+P82+P89+P123</f>
        <v>22584</v>
      </c>
      <c r="Q33" s="257">
        <f t="shared" si="13"/>
        <v>67120</v>
      </c>
      <c r="R33" s="253">
        <f>R34+R82+R89+R123</f>
        <v>22612</v>
      </c>
      <c r="S33" s="253">
        <f>S34+S82+S89+S123</f>
        <v>22209</v>
      </c>
      <c r="T33" s="253">
        <f>T34+T82+T89+T123</f>
        <v>26645</v>
      </c>
      <c r="U33" s="257">
        <f>SUM(R33:T33)</f>
        <v>71466</v>
      </c>
      <c r="V33" s="237">
        <f aca="true" t="shared" si="17" ref="V33:V96">F33+G33+H33+J33+K33+L33+N33+O33+P33+R33+S33+T33</f>
        <v>251000</v>
      </c>
      <c r="W33" s="255">
        <f t="shared" si="6"/>
        <v>57830</v>
      </c>
      <c r="X33" s="255">
        <f t="shared" si="1"/>
        <v>112414</v>
      </c>
      <c r="Y33" s="255">
        <f t="shared" si="2"/>
        <v>179534</v>
      </c>
      <c r="Z33" s="260">
        <f t="shared" si="3"/>
        <v>251000</v>
      </c>
      <c r="AA33" s="6">
        <f t="shared" si="7"/>
        <v>0</v>
      </c>
    </row>
    <row r="34" spans="1:27" ht="27.75" customHeight="1">
      <c r="A34" s="405" t="s">
        <v>81</v>
      </c>
      <c r="B34" s="405"/>
      <c r="C34" s="405"/>
      <c r="D34" s="2">
        <v>31</v>
      </c>
      <c r="E34" s="252">
        <f>E35+E43+E49</f>
        <v>103919</v>
      </c>
      <c r="F34" s="253">
        <f>F35+F43+F49</f>
        <v>10659</v>
      </c>
      <c r="G34" s="253">
        <f>G35+G43+G49</f>
        <v>8588</v>
      </c>
      <c r="H34" s="253">
        <f>H35+H43+H49</f>
        <v>8537</v>
      </c>
      <c r="I34" s="263">
        <f t="shared" si="14"/>
        <v>27784</v>
      </c>
      <c r="J34" s="253">
        <f>J35+J43+J49</f>
        <v>7902</v>
      </c>
      <c r="K34" s="253">
        <f>K35+K43+K49</f>
        <v>7878</v>
      </c>
      <c r="L34" s="253">
        <f>L35+L43+L49</f>
        <v>8589</v>
      </c>
      <c r="M34" s="263">
        <f t="shared" si="15"/>
        <v>24369</v>
      </c>
      <c r="N34" s="253">
        <f>N35+N43+N49</f>
        <v>8635</v>
      </c>
      <c r="O34" s="253">
        <f>O35+O43+O49</f>
        <v>8636</v>
      </c>
      <c r="P34" s="253">
        <f>P35+P43+P49</f>
        <v>8771</v>
      </c>
      <c r="Q34" s="263">
        <f t="shared" si="13"/>
        <v>26042</v>
      </c>
      <c r="R34" s="253">
        <f>R35+R43+R49</f>
        <v>8927</v>
      </c>
      <c r="S34" s="253">
        <f>S35+S43+S49</f>
        <v>8519</v>
      </c>
      <c r="T34" s="253">
        <f>T35+T43+T49</f>
        <v>8278</v>
      </c>
      <c r="U34" s="263">
        <f>SUM(R34:T34)</f>
        <v>25724</v>
      </c>
      <c r="V34" s="237">
        <f>F34+G34+H34+J34+K34+L34+N34+O34+P34+R34+S34+T34</f>
        <v>103919</v>
      </c>
      <c r="W34" s="255">
        <f t="shared" si="6"/>
        <v>27784</v>
      </c>
      <c r="X34" s="255">
        <f t="shared" si="1"/>
        <v>52153</v>
      </c>
      <c r="Y34" s="255">
        <f t="shared" si="2"/>
        <v>78195</v>
      </c>
      <c r="Z34" s="260">
        <f t="shared" si="3"/>
        <v>103919</v>
      </c>
      <c r="AA34" s="6">
        <f t="shared" si="7"/>
        <v>0</v>
      </c>
    </row>
    <row r="35" spans="1:27" ht="42.75" customHeight="1">
      <c r="A35" s="250" t="s">
        <v>354</v>
      </c>
      <c r="B35" s="416" t="s">
        <v>82</v>
      </c>
      <c r="C35" s="417"/>
      <c r="D35" s="2">
        <v>32</v>
      </c>
      <c r="E35" s="252">
        <f>E36+E37+E40+E41+E42</f>
        <v>34786</v>
      </c>
      <c r="F35" s="253">
        <f aca="true" t="shared" si="18" ref="F35:U35">F36+F37+F40+F41+F42</f>
        <v>3292</v>
      </c>
      <c r="G35" s="253">
        <f t="shared" si="18"/>
        <v>3293</v>
      </c>
      <c r="H35" s="253">
        <f t="shared" si="18"/>
        <v>3293</v>
      </c>
      <c r="I35" s="263">
        <f t="shared" si="14"/>
        <v>9878</v>
      </c>
      <c r="J35" s="253">
        <f t="shared" si="18"/>
        <v>2445</v>
      </c>
      <c r="K35" s="253">
        <f t="shared" si="18"/>
        <v>2447</v>
      </c>
      <c r="L35" s="253">
        <f t="shared" si="18"/>
        <v>2446</v>
      </c>
      <c r="M35" s="263">
        <f t="shared" si="15"/>
        <v>7338</v>
      </c>
      <c r="N35" s="253">
        <f t="shared" si="18"/>
        <v>2869</v>
      </c>
      <c r="O35" s="253">
        <f t="shared" si="18"/>
        <v>2869</v>
      </c>
      <c r="P35" s="253">
        <f t="shared" si="18"/>
        <v>2869</v>
      </c>
      <c r="Q35" s="263">
        <f t="shared" si="13"/>
        <v>8607</v>
      </c>
      <c r="R35" s="253">
        <f t="shared" si="18"/>
        <v>2987</v>
      </c>
      <c r="S35" s="253">
        <f t="shared" si="18"/>
        <v>2988</v>
      </c>
      <c r="T35" s="253">
        <f t="shared" si="18"/>
        <v>2988</v>
      </c>
      <c r="U35" s="254">
        <f t="shared" si="18"/>
        <v>8963</v>
      </c>
      <c r="V35" s="237">
        <f t="shared" si="17"/>
        <v>34786</v>
      </c>
      <c r="W35" s="260">
        <f t="shared" si="6"/>
        <v>9878</v>
      </c>
      <c r="X35" s="260">
        <f t="shared" si="1"/>
        <v>17216</v>
      </c>
      <c r="Y35" s="260">
        <f t="shared" si="2"/>
        <v>25823</v>
      </c>
      <c r="Z35" s="260">
        <f t="shared" si="3"/>
        <v>34786</v>
      </c>
      <c r="AA35" s="6">
        <f t="shared" si="7"/>
        <v>0</v>
      </c>
    </row>
    <row r="36" spans="1:27" ht="20.25" customHeight="1">
      <c r="A36" s="250" t="s">
        <v>305</v>
      </c>
      <c r="B36" s="416" t="s">
        <v>424</v>
      </c>
      <c r="C36" s="417"/>
      <c r="D36" s="2">
        <v>33</v>
      </c>
      <c r="E36" s="256">
        <v>5854</v>
      </c>
      <c r="F36" s="255">
        <v>488</v>
      </c>
      <c r="G36" s="255">
        <v>488</v>
      </c>
      <c r="H36" s="255">
        <v>487</v>
      </c>
      <c r="I36" s="257">
        <f aca="true" t="shared" si="19" ref="I36:I58">SUM(F36:H36)</f>
        <v>1463</v>
      </c>
      <c r="J36" s="255">
        <v>488</v>
      </c>
      <c r="K36" s="255">
        <v>488</v>
      </c>
      <c r="L36" s="255">
        <v>487</v>
      </c>
      <c r="M36" s="257">
        <f t="shared" si="15"/>
        <v>1463</v>
      </c>
      <c r="N36" s="255">
        <v>488</v>
      </c>
      <c r="O36" s="255">
        <v>488</v>
      </c>
      <c r="P36" s="255">
        <v>488</v>
      </c>
      <c r="Q36" s="257">
        <f t="shared" si="13"/>
        <v>1464</v>
      </c>
      <c r="R36" s="255">
        <v>488</v>
      </c>
      <c r="S36" s="255">
        <v>488</v>
      </c>
      <c r="T36" s="255">
        <v>488</v>
      </c>
      <c r="U36" s="257">
        <f aca="true" t="shared" si="20" ref="U36:U42">SUM(R36:T36)</f>
        <v>1464</v>
      </c>
      <c r="V36" s="237">
        <f t="shared" si="17"/>
        <v>5854</v>
      </c>
      <c r="W36" s="260">
        <f t="shared" si="6"/>
        <v>1463</v>
      </c>
      <c r="X36" s="260">
        <f t="shared" si="1"/>
        <v>2926</v>
      </c>
      <c r="Y36" s="260">
        <f t="shared" si="2"/>
        <v>4390</v>
      </c>
      <c r="Z36" s="260">
        <f t="shared" si="3"/>
        <v>5854</v>
      </c>
      <c r="AA36" s="6">
        <f t="shared" si="7"/>
        <v>0</v>
      </c>
    </row>
    <row r="37" spans="1:27" ht="28.5" customHeight="1">
      <c r="A37" s="250" t="s">
        <v>311</v>
      </c>
      <c r="B37" s="416" t="s">
        <v>356</v>
      </c>
      <c r="C37" s="417"/>
      <c r="D37" s="2">
        <v>34</v>
      </c>
      <c r="E37" s="256">
        <v>4634</v>
      </c>
      <c r="F37" s="255">
        <v>548</v>
      </c>
      <c r="G37" s="255">
        <v>548</v>
      </c>
      <c r="H37" s="255">
        <v>549</v>
      </c>
      <c r="I37" s="257">
        <f t="shared" si="19"/>
        <v>1645</v>
      </c>
      <c r="J37" s="255">
        <v>308</v>
      </c>
      <c r="K37" s="255">
        <v>309</v>
      </c>
      <c r="L37" s="255">
        <v>309</v>
      </c>
      <c r="M37" s="257">
        <f t="shared" si="15"/>
        <v>926</v>
      </c>
      <c r="N37" s="255">
        <v>294</v>
      </c>
      <c r="O37" s="255">
        <v>294</v>
      </c>
      <c r="P37" s="255">
        <v>294</v>
      </c>
      <c r="Q37" s="257">
        <f t="shared" si="13"/>
        <v>882</v>
      </c>
      <c r="R37" s="255">
        <v>393</v>
      </c>
      <c r="S37" s="255">
        <v>394</v>
      </c>
      <c r="T37" s="255">
        <v>394</v>
      </c>
      <c r="U37" s="257">
        <f t="shared" si="20"/>
        <v>1181</v>
      </c>
      <c r="V37" s="237">
        <f t="shared" si="17"/>
        <v>4634</v>
      </c>
      <c r="W37" s="260">
        <f t="shared" si="6"/>
        <v>1645</v>
      </c>
      <c r="X37" s="260">
        <f t="shared" si="1"/>
        <v>2571</v>
      </c>
      <c r="Y37" s="260">
        <f t="shared" si="2"/>
        <v>3453</v>
      </c>
      <c r="Z37" s="260">
        <f t="shared" si="3"/>
        <v>4634</v>
      </c>
      <c r="AA37" s="6">
        <f t="shared" si="7"/>
        <v>0</v>
      </c>
    </row>
    <row r="38" spans="1:27" ht="32.25" customHeight="1">
      <c r="A38" s="250"/>
      <c r="B38" s="251" t="s">
        <v>357</v>
      </c>
      <c r="C38" s="129" t="s">
        <v>358</v>
      </c>
      <c r="D38" s="2">
        <v>35</v>
      </c>
      <c r="E38" s="256">
        <v>1800</v>
      </c>
      <c r="F38" s="255">
        <v>150</v>
      </c>
      <c r="G38" s="255">
        <v>150</v>
      </c>
      <c r="H38" s="255">
        <v>150</v>
      </c>
      <c r="I38" s="257">
        <f t="shared" si="19"/>
        <v>450</v>
      </c>
      <c r="J38" s="255">
        <v>150</v>
      </c>
      <c r="K38" s="255">
        <v>150</v>
      </c>
      <c r="L38" s="255">
        <v>150</v>
      </c>
      <c r="M38" s="257">
        <f t="shared" si="15"/>
        <v>450</v>
      </c>
      <c r="N38" s="255">
        <v>150</v>
      </c>
      <c r="O38" s="255">
        <v>150</v>
      </c>
      <c r="P38" s="255">
        <v>150</v>
      </c>
      <c r="Q38" s="257">
        <f t="shared" si="13"/>
        <v>450</v>
      </c>
      <c r="R38" s="255">
        <v>150</v>
      </c>
      <c r="S38" s="255">
        <v>150</v>
      </c>
      <c r="T38" s="255">
        <v>150</v>
      </c>
      <c r="U38" s="257">
        <f t="shared" si="20"/>
        <v>450</v>
      </c>
      <c r="V38" s="237">
        <f t="shared" si="17"/>
        <v>1800</v>
      </c>
      <c r="W38" s="260">
        <f t="shared" si="6"/>
        <v>450</v>
      </c>
      <c r="X38" s="260">
        <f t="shared" si="1"/>
        <v>900</v>
      </c>
      <c r="Y38" s="260">
        <f t="shared" si="2"/>
        <v>1350</v>
      </c>
      <c r="Z38" s="260">
        <f t="shared" si="3"/>
        <v>1800</v>
      </c>
      <c r="AA38" s="6">
        <f t="shared" si="7"/>
        <v>0</v>
      </c>
    </row>
    <row r="39" spans="1:27" ht="27.75" customHeight="1">
      <c r="A39" s="250"/>
      <c r="B39" s="251" t="s">
        <v>359</v>
      </c>
      <c r="C39" s="129" t="s">
        <v>360</v>
      </c>
      <c r="D39" s="2">
        <v>36</v>
      </c>
      <c r="E39" s="256">
        <v>2450</v>
      </c>
      <c r="F39" s="255">
        <v>359</v>
      </c>
      <c r="G39" s="255">
        <v>359</v>
      </c>
      <c r="H39" s="255">
        <v>360</v>
      </c>
      <c r="I39" s="257">
        <f t="shared" si="19"/>
        <v>1078</v>
      </c>
      <c r="J39" s="255">
        <v>128</v>
      </c>
      <c r="K39" s="255">
        <v>128</v>
      </c>
      <c r="L39" s="255">
        <v>129</v>
      </c>
      <c r="M39" s="257">
        <f t="shared" si="15"/>
        <v>385</v>
      </c>
      <c r="N39" s="255">
        <v>115</v>
      </c>
      <c r="O39" s="255">
        <v>116</v>
      </c>
      <c r="P39" s="255">
        <v>115</v>
      </c>
      <c r="Q39" s="257">
        <f t="shared" si="13"/>
        <v>346</v>
      </c>
      <c r="R39" s="255">
        <v>214</v>
      </c>
      <c r="S39" s="255">
        <v>213</v>
      </c>
      <c r="T39" s="255">
        <v>214</v>
      </c>
      <c r="U39" s="257">
        <f t="shared" si="20"/>
        <v>641</v>
      </c>
      <c r="V39" s="237">
        <f t="shared" si="17"/>
        <v>2450</v>
      </c>
      <c r="W39" s="260">
        <f t="shared" si="6"/>
        <v>1078</v>
      </c>
      <c r="X39" s="260">
        <f t="shared" si="1"/>
        <v>1463</v>
      </c>
      <c r="Y39" s="260">
        <f t="shared" si="2"/>
        <v>1809</v>
      </c>
      <c r="Z39" s="260">
        <f t="shared" si="3"/>
        <v>2450</v>
      </c>
      <c r="AA39" s="6">
        <f t="shared" si="7"/>
        <v>0</v>
      </c>
    </row>
    <row r="40" spans="1:27" ht="31.5" customHeight="1">
      <c r="A40" s="250" t="s">
        <v>313</v>
      </c>
      <c r="B40" s="405" t="s">
        <v>361</v>
      </c>
      <c r="C40" s="405"/>
      <c r="D40" s="2">
        <v>37</v>
      </c>
      <c r="E40" s="256">
        <v>730</v>
      </c>
      <c r="F40" s="255">
        <v>60</v>
      </c>
      <c r="G40" s="255">
        <v>61</v>
      </c>
      <c r="H40" s="255">
        <v>61</v>
      </c>
      <c r="I40" s="257">
        <f t="shared" si="19"/>
        <v>182</v>
      </c>
      <c r="J40" s="255">
        <v>61</v>
      </c>
      <c r="K40" s="255">
        <v>61</v>
      </c>
      <c r="L40" s="255">
        <v>61</v>
      </c>
      <c r="M40" s="257">
        <f t="shared" si="15"/>
        <v>183</v>
      </c>
      <c r="N40" s="255">
        <v>61</v>
      </c>
      <c r="O40" s="255">
        <v>61</v>
      </c>
      <c r="P40" s="255">
        <v>60</v>
      </c>
      <c r="Q40" s="257">
        <f t="shared" si="13"/>
        <v>182</v>
      </c>
      <c r="R40" s="255">
        <v>61</v>
      </c>
      <c r="S40" s="255">
        <v>61</v>
      </c>
      <c r="T40" s="255">
        <v>61</v>
      </c>
      <c r="U40" s="257">
        <f t="shared" si="20"/>
        <v>183</v>
      </c>
      <c r="V40" s="237">
        <f t="shared" si="17"/>
        <v>730</v>
      </c>
      <c r="W40" s="260">
        <f t="shared" si="6"/>
        <v>182</v>
      </c>
      <c r="X40" s="260">
        <f t="shared" si="1"/>
        <v>365</v>
      </c>
      <c r="Y40" s="260">
        <f t="shared" si="2"/>
        <v>547</v>
      </c>
      <c r="Z40" s="260">
        <f t="shared" si="3"/>
        <v>730</v>
      </c>
      <c r="AA40" s="6">
        <f t="shared" si="7"/>
        <v>0</v>
      </c>
    </row>
    <row r="41" spans="1:27" ht="18.75" customHeight="1">
      <c r="A41" s="250" t="s">
        <v>315</v>
      </c>
      <c r="B41" s="405" t="s">
        <v>362</v>
      </c>
      <c r="C41" s="405"/>
      <c r="D41" s="2">
        <v>38</v>
      </c>
      <c r="E41" s="256">
        <v>23568</v>
      </c>
      <c r="F41" s="255">
        <v>2196</v>
      </c>
      <c r="G41" s="255">
        <v>2196</v>
      </c>
      <c r="H41" s="255">
        <v>2196</v>
      </c>
      <c r="I41" s="257">
        <f t="shared" si="19"/>
        <v>6588</v>
      </c>
      <c r="J41" s="255">
        <v>1588</v>
      </c>
      <c r="K41" s="255">
        <v>1589</v>
      </c>
      <c r="L41" s="255">
        <v>1589</v>
      </c>
      <c r="M41" s="257">
        <f t="shared" si="15"/>
        <v>4766</v>
      </c>
      <c r="N41" s="255">
        <v>2026</v>
      </c>
      <c r="O41" s="255">
        <v>2026</v>
      </c>
      <c r="P41" s="255">
        <v>2027</v>
      </c>
      <c r="Q41" s="257">
        <f t="shared" si="13"/>
        <v>6079</v>
      </c>
      <c r="R41" s="255">
        <v>2045</v>
      </c>
      <c r="S41" s="255">
        <v>2045</v>
      </c>
      <c r="T41" s="255">
        <v>2045</v>
      </c>
      <c r="U41" s="257">
        <f t="shared" si="20"/>
        <v>6135</v>
      </c>
      <c r="V41" s="237">
        <f>F41+G41+H41+J41+K41+L41+N41+O41+P41+R41+S41+T41</f>
        <v>23568</v>
      </c>
      <c r="W41" s="260">
        <f t="shared" si="6"/>
        <v>6588</v>
      </c>
      <c r="X41" s="260">
        <f t="shared" si="1"/>
        <v>11354</v>
      </c>
      <c r="Y41" s="260">
        <f t="shared" si="2"/>
        <v>17433</v>
      </c>
      <c r="Z41" s="260">
        <f t="shared" si="3"/>
        <v>23568</v>
      </c>
      <c r="AA41" s="6">
        <f t="shared" si="7"/>
        <v>0</v>
      </c>
    </row>
    <row r="42" spans="1:27" ht="18.75" customHeight="1">
      <c r="A42" s="250" t="s">
        <v>317</v>
      </c>
      <c r="B42" s="405" t="s">
        <v>363</v>
      </c>
      <c r="C42" s="405"/>
      <c r="D42" s="2">
        <v>39</v>
      </c>
      <c r="E42" s="256"/>
      <c r="F42" s="255"/>
      <c r="G42" s="255"/>
      <c r="H42" s="255"/>
      <c r="I42" s="257">
        <f t="shared" si="19"/>
        <v>0</v>
      </c>
      <c r="J42" s="255"/>
      <c r="K42" s="255"/>
      <c r="L42" s="255"/>
      <c r="M42" s="257">
        <f t="shared" si="15"/>
        <v>0</v>
      </c>
      <c r="N42" s="255"/>
      <c r="O42" s="255"/>
      <c r="P42" s="255"/>
      <c r="Q42" s="257">
        <f t="shared" si="13"/>
        <v>0</v>
      </c>
      <c r="R42" s="255"/>
      <c r="S42" s="255"/>
      <c r="T42" s="255"/>
      <c r="U42" s="257">
        <f t="shared" si="20"/>
        <v>0</v>
      </c>
      <c r="V42" s="237">
        <f t="shared" si="17"/>
        <v>0</v>
      </c>
      <c r="W42" s="260">
        <f t="shared" si="6"/>
        <v>0</v>
      </c>
      <c r="X42" s="260">
        <f t="shared" si="1"/>
        <v>0</v>
      </c>
      <c r="Y42" s="260">
        <f t="shared" si="2"/>
        <v>0</v>
      </c>
      <c r="Z42" s="260">
        <f t="shared" si="3"/>
        <v>0</v>
      </c>
      <c r="AA42" s="6">
        <f t="shared" si="7"/>
        <v>0</v>
      </c>
    </row>
    <row r="43" spans="1:27" ht="44.25" customHeight="1">
      <c r="A43" s="250" t="s">
        <v>364</v>
      </c>
      <c r="B43" s="422" t="s">
        <v>83</v>
      </c>
      <c r="C43" s="422"/>
      <c r="D43" s="2">
        <v>40</v>
      </c>
      <c r="E43" s="252">
        <f>E44+E45+E48</f>
        <v>28739</v>
      </c>
      <c r="F43" s="253">
        <f aca="true" t="shared" si="21" ref="F43:U43">F44+F45+F48</f>
        <v>2260</v>
      </c>
      <c r="G43" s="253">
        <f t="shared" si="21"/>
        <v>2294</v>
      </c>
      <c r="H43" s="253">
        <f t="shared" si="21"/>
        <v>2293</v>
      </c>
      <c r="I43" s="254">
        <f>I44+I45+I48</f>
        <v>6847</v>
      </c>
      <c r="J43" s="253">
        <f t="shared" si="21"/>
        <v>2403</v>
      </c>
      <c r="K43" s="253">
        <f t="shared" si="21"/>
        <v>2403</v>
      </c>
      <c r="L43" s="253">
        <f t="shared" si="21"/>
        <v>2403</v>
      </c>
      <c r="M43" s="254">
        <f t="shared" si="21"/>
        <v>7209</v>
      </c>
      <c r="N43" s="253">
        <f t="shared" si="21"/>
        <v>2474</v>
      </c>
      <c r="O43" s="253">
        <f t="shared" si="21"/>
        <v>2474</v>
      </c>
      <c r="P43" s="253">
        <f t="shared" si="21"/>
        <v>2472</v>
      </c>
      <c r="Q43" s="254">
        <f t="shared" si="21"/>
        <v>7420</v>
      </c>
      <c r="R43" s="253">
        <f t="shared" si="21"/>
        <v>2820</v>
      </c>
      <c r="S43" s="253">
        <f t="shared" si="21"/>
        <v>2320</v>
      </c>
      <c r="T43" s="253">
        <f t="shared" si="21"/>
        <v>2123</v>
      </c>
      <c r="U43" s="254">
        <f t="shared" si="21"/>
        <v>7263</v>
      </c>
      <c r="V43" s="237">
        <f t="shared" si="17"/>
        <v>28739</v>
      </c>
      <c r="W43" s="260">
        <f t="shared" si="6"/>
        <v>6847</v>
      </c>
      <c r="X43" s="260">
        <f t="shared" si="1"/>
        <v>14056</v>
      </c>
      <c r="Y43" s="260">
        <f t="shared" si="2"/>
        <v>21476</v>
      </c>
      <c r="Z43" s="260">
        <f t="shared" si="3"/>
        <v>28739</v>
      </c>
      <c r="AA43" s="6">
        <f t="shared" si="7"/>
        <v>0</v>
      </c>
    </row>
    <row r="44" spans="1:27" ht="29.25" customHeight="1">
      <c r="A44" s="265" t="s">
        <v>305</v>
      </c>
      <c r="B44" s="422" t="s">
        <v>365</v>
      </c>
      <c r="C44" s="422"/>
      <c r="D44" s="2">
        <v>41</v>
      </c>
      <c r="E44" s="256">
        <v>25475</v>
      </c>
      <c r="F44" s="255">
        <v>1964</v>
      </c>
      <c r="G44" s="255">
        <v>2000</v>
      </c>
      <c r="H44" s="255">
        <v>2000</v>
      </c>
      <c r="I44" s="257">
        <f t="shared" si="19"/>
        <v>5964</v>
      </c>
      <c r="J44" s="255">
        <v>2130</v>
      </c>
      <c r="K44" s="255">
        <v>2130</v>
      </c>
      <c r="L44" s="255">
        <v>2131</v>
      </c>
      <c r="M44" s="257">
        <f>SUM(J44:L44)</f>
        <v>6391</v>
      </c>
      <c r="N44" s="255">
        <v>2212</v>
      </c>
      <c r="O44" s="255">
        <v>2212</v>
      </c>
      <c r="P44" s="255">
        <v>2213</v>
      </c>
      <c r="Q44" s="257">
        <f>SUM(N44:P44)</f>
        <v>6637</v>
      </c>
      <c r="R44" s="255">
        <v>2560</v>
      </c>
      <c r="S44" s="255">
        <v>2060</v>
      </c>
      <c r="T44" s="255">
        <v>1863</v>
      </c>
      <c r="U44" s="257">
        <f>SUM(R44:T44)</f>
        <v>6483</v>
      </c>
      <c r="V44" s="237">
        <f t="shared" si="17"/>
        <v>25475</v>
      </c>
      <c r="W44" s="260">
        <f t="shared" si="6"/>
        <v>5964</v>
      </c>
      <c r="X44" s="260">
        <f t="shared" si="1"/>
        <v>12355</v>
      </c>
      <c r="Y44" s="260">
        <f t="shared" si="2"/>
        <v>18992</v>
      </c>
      <c r="Z44" s="260">
        <f>I44+M44+Q44+U44</f>
        <v>25475</v>
      </c>
      <c r="AA44" s="6">
        <f t="shared" si="7"/>
        <v>0</v>
      </c>
    </row>
    <row r="45" spans="1:27" ht="30.75" customHeight="1">
      <c r="A45" s="265" t="s">
        <v>366</v>
      </c>
      <c r="B45" s="413" t="s">
        <v>53</v>
      </c>
      <c r="C45" s="415"/>
      <c r="D45" s="2">
        <v>42</v>
      </c>
      <c r="E45" s="256">
        <v>293</v>
      </c>
      <c r="F45" s="153">
        <v>26</v>
      </c>
      <c r="G45" s="153">
        <v>24</v>
      </c>
      <c r="H45" s="153">
        <v>24</v>
      </c>
      <c r="I45" s="257">
        <f t="shared" si="19"/>
        <v>74</v>
      </c>
      <c r="J45" s="153">
        <v>25</v>
      </c>
      <c r="K45" s="153">
        <v>25</v>
      </c>
      <c r="L45" s="153">
        <v>24</v>
      </c>
      <c r="M45" s="257">
        <f>SUM(J45:L45)</f>
        <v>74</v>
      </c>
      <c r="N45" s="153">
        <v>25</v>
      </c>
      <c r="O45" s="153">
        <v>25</v>
      </c>
      <c r="P45" s="153">
        <v>23</v>
      </c>
      <c r="Q45" s="257">
        <f>SUM(N45:P45)</f>
        <v>73</v>
      </c>
      <c r="R45" s="153">
        <v>24</v>
      </c>
      <c r="S45" s="153">
        <v>24</v>
      </c>
      <c r="T45" s="153">
        <v>24</v>
      </c>
      <c r="U45" s="257">
        <f>SUM(R45:T45)</f>
        <v>72</v>
      </c>
      <c r="V45" s="237">
        <f t="shared" si="17"/>
        <v>293</v>
      </c>
      <c r="W45" s="260">
        <f t="shared" si="6"/>
        <v>74</v>
      </c>
      <c r="X45" s="260">
        <f t="shared" si="1"/>
        <v>148</v>
      </c>
      <c r="Y45" s="260">
        <f t="shared" si="2"/>
        <v>221</v>
      </c>
      <c r="Z45" s="260">
        <f t="shared" si="3"/>
        <v>293</v>
      </c>
      <c r="AA45" s="6">
        <f t="shared" si="7"/>
        <v>0</v>
      </c>
    </row>
    <row r="46" spans="1:27" ht="29.25" customHeight="1">
      <c r="A46" s="265"/>
      <c r="B46" s="264" t="s">
        <v>357</v>
      </c>
      <c r="C46" s="264" t="s">
        <v>367</v>
      </c>
      <c r="D46" s="2">
        <v>43</v>
      </c>
      <c r="E46" s="256">
        <v>252</v>
      </c>
      <c r="F46" s="255">
        <v>22</v>
      </c>
      <c r="G46" s="255">
        <v>21</v>
      </c>
      <c r="H46" s="255">
        <v>20</v>
      </c>
      <c r="I46" s="257">
        <f t="shared" si="19"/>
        <v>63</v>
      </c>
      <c r="J46" s="255">
        <v>21</v>
      </c>
      <c r="K46" s="255">
        <v>21</v>
      </c>
      <c r="L46" s="255">
        <v>21</v>
      </c>
      <c r="M46" s="257">
        <f>SUM(J46:L46)</f>
        <v>63</v>
      </c>
      <c r="N46" s="255">
        <v>21</v>
      </c>
      <c r="O46" s="255">
        <v>21</v>
      </c>
      <c r="P46" s="255">
        <v>21</v>
      </c>
      <c r="Q46" s="257">
        <f>SUM(N46:P46)</f>
        <v>63</v>
      </c>
      <c r="R46" s="255">
        <v>21</v>
      </c>
      <c r="S46" s="255">
        <v>21</v>
      </c>
      <c r="T46" s="255">
        <v>21</v>
      </c>
      <c r="U46" s="257">
        <f>SUM(R46:T46)</f>
        <v>63</v>
      </c>
      <c r="V46" s="237">
        <f t="shared" si="17"/>
        <v>252</v>
      </c>
      <c r="W46" s="260">
        <f t="shared" si="6"/>
        <v>63</v>
      </c>
      <c r="X46" s="260">
        <f t="shared" si="1"/>
        <v>126</v>
      </c>
      <c r="Y46" s="260">
        <f t="shared" si="2"/>
        <v>189</v>
      </c>
      <c r="Z46" s="260">
        <f t="shared" si="3"/>
        <v>252</v>
      </c>
      <c r="AA46" s="6">
        <f t="shared" si="7"/>
        <v>0</v>
      </c>
    </row>
    <row r="47" spans="1:27" ht="29.25" customHeight="1">
      <c r="A47" s="265"/>
      <c r="B47" s="264" t="s">
        <v>359</v>
      </c>
      <c r="C47" s="264" t="s">
        <v>368</v>
      </c>
      <c r="D47" s="2">
        <v>44</v>
      </c>
      <c r="E47" s="256">
        <v>41</v>
      </c>
      <c r="F47" s="255">
        <v>4</v>
      </c>
      <c r="G47" s="255">
        <v>4</v>
      </c>
      <c r="H47" s="255">
        <v>3</v>
      </c>
      <c r="I47" s="257">
        <f t="shared" si="19"/>
        <v>11</v>
      </c>
      <c r="J47" s="255">
        <v>4</v>
      </c>
      <c r="K47" s="255">
        <v>4</v>
      </c>
      <c r="L47" s="255">
        <v>3</v>
      </c>
      <c r="M47" s="257">
        <f>SUM(J47:L47)</f>
        <v>11</v>
      </c>
      <c r="N47" s="255">
        <v>4</v>
      </c>
      <c r="O47" s="255">
        <v>3</v>
      </c>
      <c r="P47" s="255">
        <v>3</v>
      </c>
      <c r="Q47" s="257">
        <f>SUM(N47:P47)</f>
        <v>10</v>
      </c>
      <c r="R47" s="255">
        <v>3</v>
      </c>
      <c r="S47" s="255">
        <v>3</v>
      </c>
      <c r="T47" s="255">
        <v>3</v>
      </c>
      <c r="U47" s="257">
        <f>SUM(R47:T47)</f>
        <v>9</v>
      </c>
      <c r="V47" s="237">
        <f t="shared" si="17"/>
        <v>41</v>
      </c>
      <c r="W47" s="260">
        <f t="shared" si="6"/>
        <v>11</v>
      </c>
      <c r="X47" s="260">
        <f t="shared" si="1"/>
        <v>22</v>
      </c>
      <c r="Y47" s="260">
        <f t="shared" si="2"/>
        <v>32</v>
      </c>
      <c r="Z47" s="260">
        <f t="shared" si="3"/>
        <v>41</v>
      </c>
      <c r="AA47" s="6">
        <f t="shared" si="7"/>
        <v>0</v>
      </c>
    </row>
    <row r="48" spans="1:27" ht="24" customHeight="1">
      <c r="A48" s="265" t="s">
        <v>313</v>
      </c>
      <c r="B48" s="422" t="s">
        <v>369</v>
      </c>
      <c r="C48" s="422"/>
      <c r="D48" s="2">
        <v>45</v>
      </c>
      <c r="E48" s="256">
        <v>2971</v>
      </c>
      <c r="F48" s="255">
        <v>270</v>
      </c>
      <c r="G48" s="255">
        <v>270</v>
      </c>
      <c r="H48" s="255">
        <v>269</v>
      </c>
      <c r="I48" s="257">
        <f t="shared" si="19"/>
        <v>809</v>
      </c>
      <c r="J48" s="255">
        <v>248</v>
      </c>
      <c r="K48" s="255">
        <v>248</v>
      </c>
      <c r="L48" s="255">
        <v>248</v>
      </c>
      <c r="M48" s="257">
        <f>SUM(J48:L48)</f>
        <v>744</v>
      </c>
      <c r="N48" s="255">
        <v>237</v>
      </c>
      <c r="O48" s="255">
        <v>237</v>
      </c>
      <c r="P48" s="255">
        <v>236</v>
      </c>
      <c r="Q48" s="257">
        <f>SUM(N48:P48)</f>
        <v>710</v>
      </c>
      <c r="R48" s="255">
        <v>236</v>
      </c>
      <c r="S48" s="255">
        <v>236</v>
      </c>
      <c r="T48" s="255">
        <v>236</v>
      </c>
      <c r="U48" s="257">
        <f>SUM(R48:T48)</f>
        <v>708</v>
      </c>
      <c r="V48" s="237">
        <f t="shared" si="17"/>
        <v>2971</v>
      </c>
      <c r="W48" s="260">
        <f t="shared" si="6"/>
        <v>809</v>
      </c>
      <c r="X48" s="260">
        <f t="shared" si="1"/>
        <v>1553</v>
      </c>
      <c r="Y48" s="260">
        <f t="shared" si="2"/>
        <v>2263</v>
      </c>
      <c r="Z48" s="260">
        <f t="shared" si="3"/>
        <v>2971</v>
      </c>
      <c r="AA48" s="6">
        <f t="shared" si="7"/>
        <v>0</v>
      </c>
    </row>
    <row r="49" spans="1:27" ht="77.25" customHeight="1">
      <c r="A49" s="265" t="s">
        <v>370</v>
      </c>
      <c r="B49" s="422" t="s">
        <v>84</v>
      </c>
      <c r="C49" s="422"/>
      <c r="D49" s="2">
        <v>46</v>
      </c>
      <c r="E49" s="252">
        <f>E50+E51+E53+E60+E65+E66+E70+E71+E72+E81</f>
        <v>40394</v>
      </c>
      <c r="F49" s="253">
        <f>F50+F51+F53+F60+F65+F66+F70+F71+F72+F81</f>
        <v>5107</v>
      </c>
      <c r="G49" s="253">
        <f>G50+G51+G53+G60+G65+G66+G70+G71+G72+G81</f>
        <v>3001</v>
      </c>
      <c r="H49" s="253">
        <f>H50+H51+H53+H60+H65+H66+H70+H71+H72+H81</f>
        <v>2951</v>
      </c>
      <c r="I49" s="254">
        <f>I50+I51+I53+I60+I65+I66+I70+I71+I72+I81</f>
        <v>11059</v>
      </c>
      <c r="J49" s="253">
        <f aca="true" t="shared" si="22" ref="J49:U49">J50+J51+J53+J60+J65+J66+J70+J71+J72+J81</f>
        <v>3054</v>
      </c>
      <c r="K49" s="253">
        <f t="shared" si="22"/>
        <v>3028</v>
      </c>
      <c r="L49" s="253">
        <f t="shared" si="22"/>
        <v>3740</v>
      </c>
      <c r="M49" s="254">
        <f t="shared" si="22"/>
        <v>9822</v>
      </c>
      <c r="N49" s="253">
        <f t="shared" si="22"/>
        <v>3292</v>
      </c>
      <c r="O49" s="253">
        <f t="shared" si="22"/>
        <v>3293</v>
      </c>
      <c r="P49" s="253">
        <f t="shared" si="22"/>
        <v>3430</v>
      </c>
      <c r="Q49" s="254">
        <f t="shared" si="22"/>
        <v>10015</v>
      </c>
      <c r="R49" s="253">
        <f t="shared" si="22"/>
        <v>3120</v>
      </c>
      <c r="S49" s="253">
        <f t="shared" si="22"/>
        <v>3211</v>
      </c>
      <c r="T49" s="253">
        <f t="shared" si="22"/>
        <v>3167</v>
      </c>
      <c r="U49" s="254">
        <f t="shared" si="22"/>
        <v>9498</v>
      </c>
      <c r="V49" s="237">
        <f t="shared" si="17"/>
        <v>40394</v>
      </c>
      <c r="W49" s="260">
        <f t="shared" si="6"/>
        <v>11059</v>
      </c>
      <c r="X49" s="260">
        <f t="shared" si="1"/>
        <v>20881</v>
      </c>
      <c r="Y49" s="260">
        <f t="shared" si="2"/>
        <v>30896</v>
      </c>
      <c r="Z49" s="260">
        <f t="shared" si="3"/>
        <v>40394</v>
      </c>
      <c r="AA49" s="6">
        <f t="shared" si="7"/>
        <v>0</v>
      </c>
    </row>
    <row r="50" spans="1:27" ht="22.5" customHeight="1">
      <c r="A50" s="265" t="s">
        <v>305</v>
      </c>
      <c r="B50" s="422" t="s">
        <v>371</v>
      </c>
      <c r="C50" s="422"/>
      <c r="D50" s="2">
        <v>47</v>
      </c>
      <c r="E50" s="256"/>
      <c r="F50" s="255"/>
      <c r="G50" s="255"/>
      <c r="H50" s="255"/>
      <c r="I50" s="257">
        <f t="shared" si="19"/>
        <v>0</v>
      </c>
      <c r="J50" s="255"/>
      <c r="K50" s="255"/>
      <c r="L50" s="255"/>
      <c r="M50" s="257">
        <f aca="true" t="shared" si="23" ref="M50:M58">SUM(J50:L50)</f>
        <v>0</v>
      </c>
      <c r="N50" s="255"/>
      <c r="O50" s="255"/>
      <c r="P50" s="255"/>
      <c r="Q50" s="257">
        <f aca="true" t="shared" si="24" ref="Q50:Q58">SUM(N50:P50)</f>
        <v>0</v>
      </c>
      <c r="R50" s="255"/>
      <c r="S50" s="255"/>
      <c r="T50" s="255"/>
      <c r="U50" s="257">
        <f aca="true" t="shared" si="25" ref="U50:U58">SUM(R50:T50)</f>
        <v>0</v>
      </c>
      <c r="V50" s="237">
        <f t="shared" si="17"/>
        <v>0</v>
      </c>
      <c r="W50" s="260">
        <f t="shared" si="6"/>
        <v>0</v>
      </c>
      <c r="X50" s="260">
        <f t="shared" si="1"/>
        <v>0</v>
      </c>
      <c r="Y50" s="260">
        <f t="shared" si="2"/>
        <v>0</v>
      </c>
      <c r="Z50" s="260">
        <f t="shared" si="3"/>
        <v>0</v>
      </c>
      <c r="AA50" s="6">
        <f t="shared" si="7"/>
        <v>0</v>
      </c>
    </row>
    <row r="51" spans="1:27" ht="30" customHeight="1">
      <c r="A51" s="265" t="s">
        <v>311</v>
      </c>
      <c r="B51" s="422" t="s">
        <v>100</v>
      </c>
      <c r="C51" s="422"/>
      <c r="D51" s="2">
        <v>48</v>
      </c>
      <c r="E51" s="256">
        <v>2444</v>
      </c>
      <c r="F51" s="255">
        <v>1121</v>
      </c>
      <c r="G51" s="255">
        <v>120</v>
      </c>
      <c r="H51" s="255">
        <v>120</v>
      </c>
      <c r="I51" s="257">
        <f t="shared" si="19"/>
        <v>1361</v>
      </c>
      <c r="J51" s="255">
        <v>118</v>
      </c>
      <c r="K51" s="255">
        <v>118</v>
      </c>
      <c r="L51" s="255">
        <v>119</v>
      </c>
      <c r="M51" s="257">
        <f t="shared" si="23"/>
        <v>355</v>
      </c>
      <c r="N51" s="255">
        <v>121</v>
      </c>
      <c r="O51" s="255">
        <v>121</v>
      </c>
      <c r="P51" s="255">
        <v>121</v>
      </c>
      <c r="Q51" s="257">
        <f t="shared" si="24"/>
        <v>363</v>
      </c>
      <c r="R51" s="255">
        <v>121</v>
      </c>
      <c r="S51" s="255">
        <v>122</v>
      </c>
      <c r="T51" s="255">
        <v>122</v>
      </c>
      <c r="U51" s="257">
        <f t="shared" si="25"/>
        <v>365</v>
      </c>
      <c r="V51" s="237">
        <f t="shared" si="17"/>
        <v>2444</v>
      </c>
      <c r="W51" s="260">
        <f t="shared" si="6"/>
        <v>1361</v>
      </c>
      <c r="X51" s="260">
        <f t="shared" si="1"/>
        <v>1716</v>
      </c>
      <c r="Y51" s="260">
        <f t="shared" si="2"/>
        <v>2079</v>
      </c>
      <c r="Z51" s="260">
        <f t="shared" si="3"/>
        <v>2444</v>
      </c>
      <c r="AA51" s="6">
        <f t="shared" si="7"/>
        <v>0</v>
      </c>
    </row>
    <row r="52" spans="1:27" ht="35.25" customHeight="1">
      <c r="A52" s="265"/>
      <c r="B52" s="266" t="s">
        <v>357</v>
      </c>
      <c r="C52" s="267" t="s">
        <v>373</v>
      </c>
      <c r="D52" s="2">
        <v>49</v>
      </c>
      <c r="E52" s="256">
        <v>900</v>
      </c>
      <c r="F52" s="255">
        <v>75</v>
      </c>
      <c r="G52" s="255">
        <v>75</v>
      </c>
      <c r="H52" s="255">
        <v>75</v>
      </c>
      <c r="I52" s="257">
        <f t="shared" si="19"/>
        <v>225</v>
      </c>
      <c r="J52" s="255">
        <v>75</v>
      </c>
      <c r="K52" s="255">
        <v>75</v>
      </c>
      <c r="L52" s="255">
        <v>75</v>
      </c>
      <c r="M52" s="257">
        <f t="shared" si="23"/>
        <v>225</v>
      </c>
      <c r="N52" s="255">
        <v>75</v>
      </c>
      <c r="O52" s="255">
        <v>75</v>
      </c>
      <c r="P52" s="255">
        <v>75</v>
      </c>
      <c r="Q52" s="257">
        <f t="shared" si="24"/>
        <v>225</v>
      </c>
      <c r="R52" s="255">
        <v>75</v>
      </c>
      <c r="S52" s="255">
        <v>75</v>
      </c>
      <c r="T52" s="255">
        <v>75</v>
      </c>
      <c r="U52" s="257">
        <f t="shared" si="25"/>
        <v>225</v>
      </c>
      <c r="V52" s="237">
        <f t="shared" si="17"/>
        <v>900</v>
      </c>
      <c r="W52" s="260">
        <f t="shared" si="6"/>
        <v>225</v>
      </c>
      <c r="X52" s="260">
        <f t="shared" si="1"/>
        <v>450</v>
      </c>
      <c r="Y52" s="260">
        <f t="shared" si="2"/>
        <v>675</v>
      </c>
      <c r="Z52" s="260">
        <f t="shared" si="3"/>
        <v>900</v>
      </c>
      <c r="AA52" s="6">
        <f t="shared" si="7"/>
        <v>0</v>
      </c>
    </row>
    <row r="53" spans="1:27" ht="31.5" customHeight="1">
      <c r="A53" s="265" t="s">
        <v>313</v>
      </c>
      <c r="B53" s="413" t="s">
        <v>54</v>
      </c>
      <c r="C53" s="415"/>
      <c r="D53" s="2">
        <v>50</v>
      </c>
      <c r="E53" s="256">
        <v>509</v>
      </c>
      <c r="F53" s="153">
        <f>F54+F56</f>
        <v>33</v>
      </c>
      <c r="G53" s="153">
        <f>G54+G56</f>
        <v>32</v>
      </c>
      <c r="H53" s="153">
        <f>H54+H56</f>
        <v>32</v>
      </c>
      <c r="I53" s="257">
        <f t="shared" si="19"/>
        <v>97</v>
      </c>
      <c r="J53" s="153">
        <f>J54+J56</f>
        <v>45</v>
      </c>
      <c r="K53" s="153">
        <f>K54+K56</f>
        <v>46</v>
      </c>
      <c r="L53" s="153">
        <f>L54+L56</f>
        <v>46</v>
      </c>
      <c r="M53" s="257">
        <f t="shared" si="23"/>
        <v>137</v>
      </c>
      <c r="N53" s="153">
        <f>N54+N56</f>
        <v>44</v>
      </c>
      <c r="O53" s="153">
        <f>O54+O56</f>
        <v>44</v>
      </c>
      <c r="P53" s="153">
        <f>P54+P56</f>
        <v>44</v>
      </c>
      <c r="Q53" s="257">
        <f t="shared" si="24"/>
        <v>132</v>
      </c>
      <c r="R53" s="153">
        <f>R54+R56</f>
        <v>47</v>
      </c>
      <c r="S53" s="153">
        <f>S54+S56</f>
        <v>47</v>
      </c>
      <c r="T53" s="153">
        <f>T54+T56</f>
        <v>49</v>
      </c>
      <c r="U53" s="257">
        <f t="shared" si="25"/>
        <v>143</v>
      </c>
      <c r="V53" s="237">
        <f t="shared" si="17"/>
        <v>509</v>
      </c>
      <c r="W53" s="260">
        <f t="shared" si="6"/>
        <v>97</v>
      </c>
      <c r="X53" s="260">
        <f t="shared" si="1"/>
        <v>234</v>
      </c>
      <c r="Y53" s="260">
        <f t="shared" si="2"/>
        <v>366</v>
      </c>
      <c r="Z53" s="260">
        <f t="shared" si="3"/>
        <v>509</v>
      </c>
      <c r="AA53" s="6">
        <f t="shared" si="7"/>
        <v>0</v>
      </c>
    </row>
    <row r="54" spans="1:27" ht="24" customHeight="1">
      <c r="A54" s="265"/>
      <c r="B54" s="266" t="s">
        <v>374</v>
      </c>
      <c r="C54" s="266" t="s">
        <v>375</v>
      </c>
      <c r="D54" s="2">
        <v>51</v>
      </c>
      <c r="E54" s="256">
        <v>219</v>
      </c>
      <c r="F54" s="255">
        <v>19</v>
      </c>
      <c r="G54" s="255">
        <v>18</v>
      </c>
      <c r="H54" s="255">
        <v>18</v>
      </c>
      <c r="I54" s="257">
        <f t="shared" si="19"/>
        <v>55</v>
      </c>
      <c r="J54" s="255">
        <v>18</v>
      </c>
      <c r="K54" s="255">
        <v>18</v>
      </c>
      <c r="L54" s="255">
        <v>18</v>
      </c>
      <c r="M54" s="257">
        <f t="shared" si="23"/>
        <v>54</v>
      </c>
      <c r="N54" s="255">
        <v>19</v>
      </c>
      <c r="O54" s="255">
        <v>18</v>
      </c>
      <c r="P54" s="255">
        <v>18</v>
      </c>
      <c r="Q54" s="257">
        <f t="shared" si="24"/>
        <v>55</v>
      </c>
      <c r="R54" s="255">
        <v>18</v>
      </c>
      <c r="S54" s="255">
        <v>18</v>
      </c>
      <c r="T54" s="255">
        <v>19</v>
      </c>
      <c r="U54" s="257">
        <f t="shared" si="25"/>
        <v>55</v>
      </c>
      <c r="V54" s="237">
        <f t="shared" si="17"/>
        <v>219</v>
      </c>
      <c r="W54" s="260">
        <f t="shared" si="6"/>
        <v>55</v>
      </c>
      <c r="X54" s="260">
        <f t="shared" si="1"/>
        <v>109</v>
      </c>
      <c r="Y54" s="260">
        <f t="shared" si="2"/>
        <v>164</v>
      </c>
      <c r="Z54" s="260">
        <f t="shared" si="3"/>
        <v>219</v>
      </c>
      <c r="AA54" s="6">
        <f t="shared" si="7"/>
        <v>0</v>
      </c>
    </row>
    <row r="55" spans="1:27" ht="39.75" customHeight="1">
      <c r="A55" s="265"/>
      <c r="B55" s="266"/>
      <c r="C55" s="268" t="s">
        <v>376</v>
      </c>
      <c r="D55" s="2">
        <v>52</v>
      </c>
      <c r="E55" s="256"/>
      <c r="F55" s="255"/>
      <c r="G55" s="255"/>
      <c r="H55" s="255"/>
      <c r="I55" s="257">
        <f t="shared" si="19"/>
        <v>0</v>
      </c>
      <c r="J55" s="255"/>
      <c r="K55" s="255"/>
      <c r="L55" s="255"/>
      <c r="M55" s="257">
        <f t="shared" si="23"/>
        <v>0</v>
      </c>
      <c r="N55" s="255"/>
      <c r="O55" s="255"/>
      <c r="P55" s="255"/>
      <c r="Q55" s="257">
        <f t="shared" si="24"/>
        <v>0</v>
      </c>
      <c r="R55" s="255"/>
      <c r="S55" s="255"/>
      <c r="T55" s="255"/>
      <c r="U55" s="257">
        <f t="shared" si="25"/>
        <v>0</v>
      </c>
      <c r="V55" s="237">
        <f t="shared" si="17"/>
        <v>0</v>
      </c>
      <c r="W55" s="260">
        <f t="shared" si="6"/>
        <v>0</v>
      </c>
      <c r="X55" s="260">
        <f t="shared" si="1"/>
        <v>0</v>
      </c>
      <c r="Y55" s="260">
        <f t="shared" si="2"/>
        <v>0</v>
      </c>
      <c r="Z55" s="260">
        <f t="shared" si="3"/>
        <v>0</v>
      </c>
      <c r="AA55" s="6">
        <f t="shared" si="7"/>
        <v>0</v>
      </c>
    </row>
    <row r="56" spans="1:27" ht="30.75" customHeight="1">
      <c r="A56" s="265"/>
      <c r="B56" s="266" t="s">
        <v>377</v>
      </c>
      <c r="C56" s="266" t="s">
        <v>378</v>
      </c>
      <c r="D56" s="2">
        <v>53</v>
      </c>
      <c r="E56" s="256">
        <f>E59</f>
        <v>290</v>
      </c>
      <c r="F56" s="153">
        <f>F59</f>
        <v>14</v>
      </c>
      <c r="G56" s="153">
        <f>G59</f>
        <v>14</v>
      </c>
      <c r="H56" s="153">
        <f>H59</f>
        <v>14</v>
      </c>
      <c r="I56" s="257">
        <f t="shared" si="19"/>
        <v>42</v>
      </c>
      <c r="J56" s="153">
        <f>J59</f>
        <v>27</v>
      </c>
      <c r="K56" s="153">
        <f>K59</f>
        <v>28</v>
      </c>
      <c r="L56" s="153">
        <f>L59</f>
        <v>28</v>
      </c>
      <c r="M56" s="257">
        <f t="shared" si="23"/>
        <v>83</v>
      </c>
      <c r="N56" s="153">
        <f>N59</f>
        <v>25</v>
      </c>
      <c r="O56" s="153">
        <f>O59</f>
        <v>26</v>
      </c>
      <c r="P56" s="153">
        <f>P59</f>
        <v>26</v>
      </c>
      <c r="Q56" s="257">
        <f t="shared" si="24"/>
        <v>77</v>
      </c>
      <c r="R56" s="153">
        <f>R59</f>
        <v>29</v>
      </c>
      <c r="S56" s="153">
        <f>S59</f>
        <v>29</v>
      </c>
      <c r="T56" s="153">
        <v>30</v>
      </c>
      <c r="U56" s="257">
        <f t="shared" si="25"/>
        <v>88</v>
      </c>
      <c r="V56" s="237">
        <f t="shared" si="17"/>
        <v>290</v>
      </c>
      <c r="W56" s="260">
        <f t="shared" si="6"/>
        <v>42</v>
      </c>
      <c r="X56" s="260">
        <f t="shared" si="1"/>
        <v>125</v>
      </c>
      <c r="Y56" s="260">
        <f t="shared" si="2"/>
        <v>202</v>
      </c>
      <c r="Z56" s="260">
        <f t="shared" si="3"/>
        <v>290</v>
      </c>
      <c r="AA56" s="6">
        <f t="shared" si="7"/>
        <v>0</v>
      </c>
    </row>
    <row r="57" spans="1:27" ht="55.5" customHeight="1">
      <c r="A57" s="265"/>
      <c r="B57" s="266"/>
      <c r="C57" s="268" t="s">
        <v>45</v>
      </c>
      <c r="D57" s="2">
        <v>54</v>
      </c>
      <c r="E57" s="256"/>
      <c r="F57" s="255"/>
      <c r="G57" s="255"/>
      <c r="H57" s="255"/>
      <c r="I57" s="257">
        <f t="shared" si="19"/>
        <v>0</v>
      </c>
      <c r="J57" s="255"/>
      <c r="K57" s="255"/>
      <c r="L57" s="255"/>
      <c r="M57" s="257">
        <f t="shared" si="23"/>
        <v>0</v>
      </c>
      <c r="N57" s="255"/>
      <c r="O57" s="255"/>
      <c r="P57" s="255"/>
      <c r="Q57" s="257">
        <f t="shared" si="24"/>
        <v>0</v>
      </c>
      <c r="R57" s="255"/>
      <c r="S57" s="255"/>
      <c r="T57" s="255"/>
      <c r="U57" s="257">
        <f t="shared" si="25"/>
        <v>0</v>
      </c>
      <c r="V57" s="237">
        <f t="shared" si="17"/>
        <v>0</v>
      </c>
      <c r="W57" s="260">
        <f t="shared" si="6"/>
        <v>0</v>
      </c>
      <c r="X57" s="260">
        <f t="shared" si="1"/>
        <v>0</v>
      </c>
      <c r="Y57" s="260">
        <f t="shared" si="2"/>
        <v>0</v>
      </c>
      <c r="Z57" s="260">
        <f t="shared" si="3"/>
        <v>0</v>
      </c>
      <c r="AA57" s="6">
        <f t="shared" si="7"/>
        <v>0</v>
      </c>
    </row>
    <row r="58" spans="1:27" ht="67.5" customHeight="1">
      <c r="A58" s="265"/>
      <c r="B58" s="266"/>
      <c r="C58" s="268" t="s">
        <v>46</v>
      </c>
      <c r="D58" s="2">
        <v>55</v>
      </c>
      <c r="E58" s="256"/>
      <c r="F58" s="255"/>
      <c r="G58" s="255"/>
      <c r="H58" s="255"/>
      <c r="I58" s="257">
        <f t="shared" si="19"/>
        <v>0</v>
      </c>
      <c r="J58" s="255"/>
      <c r="K58" s="255"/>
      <c r="L58" s="255"/>
      <c r="M58" s="257">
        <f t="shared" si="23"/>
        <v>0</v>
      </c>
      <c r="N58" s="255"/>
      <c r="O58" s="255"/>
      <c r="P58" s="255"/>
      <c r="Q58" s="257">
        <f t="shared" si="24"/>
        <v>0</v>
      </c>
      <c r="R58" s="255"/>
      <c r="S58" s="255"/>
      <c r="T58" s="255"/>
      <c r="U58" s="257">
        <f t="shared" si="25"/>
        <v>0</v>
      </c>
      <c r="V58" s="237">
        <f t="shared" si="17"/>
        <v>0</v>
      </c>
      <c r="W58" s="260">
        <f t="shared" si="6"/>
        <v>0</v>
      </c>
      <c r="X58" s="260">
        <f t="shared" si="1"/>
        <v>0</v>
      </c>
      <c r="Y58" s="260">
        <f t="shared" si="2"/>
        <v>0</v>
      </c>
      <c r="Z58" s="260">
        <f t="shared" si="3"/>
        <v>0</v>
      </c>
      <c r="AA58" s="6">
        <f t="shared" si="7"/>
        <v>0</v>
      </c>
    </row>
    <row r="59" spans="1:27" ht="26.25" customHeight="1">
      <c r="A59" s="265"/>
      <c r="B59" s="266"/>
      <c r="C59" s="269" t="s">
        <v>47</v>
      </c>
      <c r="D59" s="2">
        <v>56</v>
      </c>
      <c r="E59" s="256">
        <v>290</v>
      </c>
      <c r="F59" s="153">
        <v>14</v>
      </c>
      <c r="G59" s="153">
        <v>14</v>
      </c>
      <c r="H59" s="153">
        <v>14</v>
      </c>
      <c r="I59" s="257">
        <f>SUM(F59:H59)</f>
        <v>42</v>
      </c>
      <c r="J59" s="153">
        <v>27</v>
      </c>
      <c r="K59" s="153">
        <v>28</v>
      </c>
      <c r="L59" s="153">
        <v>28</v>
      </c>
      <c r="M59" s="257">
        <f>SUM(J59:L59)</f>
        <v>83</v>
      </c>
      <c r="N59" s="153">
        <v>25</v>
      </c>
      <c r="O59" s="153">
        <v>26</v>
      </c>
      <c r="P59" s="153">
        <v>26</v>
      </c>
      <c r="Q59" s="257">
        <f>SUM(N59:P59)</f>
        <v>77</v>
      </c>
      <c r="R59" s="153">
        <v>29</v>
      </c>
      <c r="S59" s="153">
        <v>29</v>
      </c>
      <c r="T59" s="153">
        <v>30</v>
      </c>
      <c r="U59" s="257">
        <f>SUM(R59:T59)</f>
        <v>88</v>
      </c>
      <c r="V59" s="237">
        <f>F59+G59+H59+J59+K59+L59+N59+O59+P59+R59+S59+T59</f>
        <v>290</v>
      </c>
      <c r="W59" s="260">
        <f t="shared" si="6"/>
        <v>42</v>
      </c>
      <c r="X59" s="260">
        <f t="shared" si="1"/>
        <v>125</v>
      </c>
      <c r="Y59" s="260">
        <f t="shared" si="2"/>
        <v>202</v>
      </c>
      <c r="Z59" s="260">
        <f t="shared" si="3"/>
        <v>290</v>
      </c>
      <c r="AA59" s="6">
        <f t="shared" si="7"/>
        <v>0</v>
      </c>
    </row>
    <row r="60" spans="1:27" ht="46.5" customHeight="1">
      <c r="A60" s="265" t="s">
        <v>315</v>
      </c>
      <c r="B60" s="405" t="s">
        <v>85</v>
      </c>
      <c r="C60" s="423"/>
      <c r="D60" s="2">
        <v>57</v>
      </c>
      <c r="E60" s="256">
        <f>E61+E62+E64</f>
        <v>600</v>
      </c>
      <c r="F60" s="153">
        <f>F61+F62+F64</f>
        <v>48</v>
      </c>
      <c r="G60" s="153">
        <f>G61+G62+G64</f>
        <v>48</v>
      </c>
      <c r="H60" s="153">
        <f>H61+H62+H64</f>
        <v>49</v>
      </c>
      <c r="I60" s="257">
        <f>SUM(F60:H60)</f>
        <v>145</v>
      </c>
      <c r="J60" s="153">
        <f>J61+J62+J64</f>
        <v>50</v>
      </c>
      <c r="K60" s="153">
        <f>K61+K62+K64</f>
        <v>50</v>
      </c>
      <c r="L60" s="153">
        <f>L61+L62+L64</f>
        <v>60</v>
      </c>
      <c r="M60" s="257">
        <f>SUM(J60:L60)</f>
        <v>160</v>
      </c>
      <c r="N60" s="153">
        <f>N61+N62+N64</f>
        <v>48</v>
      </c>
      <c r="O60" s="153">
        <f>O61+O62+O64</f>
        <v>48</v>
      </c>
      <c r="P60" s="153">
        <f>P61+P62+P64</f>
        <v>49</v>
      </c>
      <c r="Q60" s="257">
        <f>SUM(N60:P60)</f>
        <v>145</v>
      </c>
      <c r="R60" s="153">
        <f>R61+R62+R64</f>
        <v>50</v>
      </c>
      <c r="S60" s="153">
        <f>S61+S62+S64</f>
        <v>50</v>
      </c>
      <c r="T60" s="153">
        <f>T61+T62+T64</f>
        <v>50</v>
      </c>
      <c r="U60" s="257">
        <f>SUM(R60:T60)</f>
        <v>150</v>
      </c>
      <c r="V60" s="237">
        <f t="shared" si="17"/>
        <v>600</v>
      </c>
      <c r="W60" s="260">
        <f t="shared" si="6"/>
        <v>145</v>
      </c>
      <c r="X60" s="260">
        <f t="shared" si="1"/>
        <v>305</v>
      </c>
      <c r="Y60" s="260">
        <f t="shared" si="2"/>
        <v>450</v>
      </c>
      <c r="Z60" s="260">
        <f t="shared" si="3"/>
        <v>600</v>
      </c>
      <c r="AA60" s="6">
        <f t="shared" si="7"/>
        <v>0</v>
      </c>
    </row>
    <row r="61" spans="1:27" ht="46.5" customHeight="1">
      <c r="A61" s="265"/>
      <c r="B61" s="265" t="s">
        <v>48</v>
      </c>
      <c r="C61" s="270" t="s">
        <v>445</v>
      </c>
      <c r="D61" s="2">
        <v>58</v>
      </c>
      <c r="E61" s="256">
        <v>240</v>
      </c>
      <c r="F61" s="255">
        <v>20</v>
      </c>
      <c r="G61" s="255">
        <v>20</v>
      </c>
      <c r="H61" s="255">
        <v>20</v>
      </c>
      <c r="I61" s="257">
        <f aca="true" t="shared" si="26" ref="I61:I124">SUM(F61:H61)</f>
        <v>60</v>
      </c>
      <c r="J61" s="255">
        <v>20</v>
      </c>
      <c r="K61" s="255">
        <v>20</v>
      </c>
      <c r="L61" s="255">
        <v>20</v>
      </c>
      <c r="M61" s="257">
        <f aca="true" t="shared" si="27" ref="M61:M124">SUM(J61:L61)</f>
        <v>60</v>
      </c>
      <c r="N61" s="255">
        <v>20</v>
      </c>
      <c r="O61" s="255">
        <v>20</v>
      </c>
      <c r="P61" s="255">
        <v>20</v>
      </c>
      <c r="Q61" s="257">
        <f aca="true" t="shared" si="28" ref="Q61:Q124">SUM(N61:P61)</f>
        <v>60</v>
      </c>
      <c r="R61" s="255">
        <v>20</v>
      </c>
      <c r="S61" s="255">
        <v>20</v>
      </c>
      <c r="T61" s="255">
        <v>20</v>
      </c>
      <c r="U61" s="257">
        <f aca="true" t="shared" si="29" ref="U61:U124">SUM(R61:T61)</f>
        <v>60</v>
      </c>
      <c r="V61" s="237">
        <f t="shared" si="17"/>
        <v>240</v>
      </c>
      <c r="W61" s="260">
        <f t="shared" si="6"/>
        <v>60</v>
      </c>
      <c r="X61" s="260">
        <f t="shared" si="1"/>
        <v>120</v>
      </c>
      <c r="Y61" s="260">
        <f t="shared" si="2"/>
        <v>180</v>
      </c>
      <c r="Z61" s="260">
        <f t="shared" si="3"/>
        <v>240</v>
      </c>
      <c r="AA61" s="6">
        <f t="shared" si="7"/>
        <v>0</v>
      </c>
    </row>
    <row r="62" spans="1:27" ht="50.25" customHeight="1">
      <c r="A62" s="265"/>
      <c r="B62" s="265" t="s">
        <v>49</v>
      </c>
      <c r="C62" s="270" t="s">
        <v>444</v>
      </c>
      <c r="D62" s="2">
        <v>59</v>
      </c>
      <c r="E62" s="256">
        <v>350</v>
      </c>
      <c r="F62" s="255">
        <v>28</v>
      </c>
      <c r="G62" s="255">
        <v>28</v>
      </c>
      <c r="H62" s="255">
        <v>29</v>
      </c>
      <c r="I62" s="257">
        <f t="shared" si="26"/>
        <v>85</v>
      </c>
      <c r="J62" s="255">
        <v>30</v>
      </c>
      <c r="K62" s="255">
        <v>30</v>
      </c>
      <c r="L62" s="255">
        <v>30</v>
      </c>
      <c r="M62" s="257">
        <f t="shared" si="27"/>
        <v>90</v>
      </c>
      <c r="N62" s="255">
        <v>28</v>
      </c>
      <c r="O62" s="255">
        <v>28</v>
      </c>
      <c r="P62" s="255">
        <v>29</v>
      </c>
      <c r="Q62" s="257">
        <f t="shared" si="28"/>
        <v>85</v>
      </c>
      <c r="R62" s="255">
        <v>30</v>
      </c>
      <c r="S62" s="255">
        <v>30</v>
      </c>
      <c r="T62" s="255">
        <v>30</v>
      </c>
      <c r="U62" s="257">
        <f t="shared" si="29"/>
        <v>90</v>
      </c>
      <c r="V62" s="237">
        <f t="shared" si="17"/>
        <v>350</v>
      </c>
      <c r="W62" s="260">
        <f t="shared" si="6"/>
        <v>85</v>
      </c>
      <c r="X62" s="260">
        <f t="shared" si="1"/>
        <v>175</v>
      </c>
      <c r="Y62" s="260">
        <f t="shared" si="2"/>
        <v>260</v>
      </c>
      <c r="Z62" s="260">
        <f t="shared" si="3"/>
        <v>350</v>
      </c>
      <c r="AA62" s="6">
        <f t="shared" si="7"/>
        <v>0</v>
      </c>
    </row>
    <row r="63" spans="1:27" ht="27.75" customHeight="1">
      <c r="A63" s="265"/>
      <c r="B63" s="265" t="s">
        <v>50</v>
      </c>
      <c r="C63" s="271" t="s">
        <v>449</v>
      </c>
      <c r="D63" s="2">
        <v>60</v>
      </c>
      <c r="E63" s="256">
        <v>150</v>
      </c>
      <c r="F63" s="255">
        <v>15</v>
      </c>
      <c r="G63" s="255">
        <v>10</v>
      </c>
      <c r="H63" s="255">
        <v>10</v>
      </c>
      <c r="I63" s="257">
        <f t="shared" si="26"/>
        <v>35</v>
      </c>
      <c r="J63" s="255">
        <v>10</v>
      </c>
      <c r="K63" s="255">
        <v>15</v>
      </c>
      <c r="L63" s="255">
        <v>15</v>
      </c>
      <c r="M63" s="257">
        <f t="shared" si="27"/>
        <v>40</v>
      </c>
      <c r="N63" s="255">
        <v>15</v>
      </c>
      <c r="O63" s="255">
        <v>10</v>
      </c>
      <c r="P63" s="255">
        <v>10</v>
      </c>
      <c r="Q63" s="257">
        <f t="shared" si="28"/>
        <v>35</v>
      </c>
      <c r="R63" s="255">
        <v>10</v>
      </c>
      <c r="S63" s="255">
        <v>15</v>
      </c>
      <c r="T63" s="255">
        <v>15</v>
      </c>
      <c r="U63" s="257">
        <f t="shared" si="29"/>
        <v>40</v>
      </c>
      <c r="V63" s="237">
        <f t="shared" si="17"/>
        <v>150</v>
      </c>
      <c r="W63" s="260">
        <f t="shared" si="6"/>
        <v>35</v>
      </c>
      <c r="X63" s="260">
        <f t="shared" si="1"/>
        <v>75</v>
      </c>
      <c r="Y63" s="260">
        <f t="shared" si="2"/>
        <v>110</v>
      </c>
      <c r="Z63" s="260">
        <f t="shared" si="3"/>
        <v>150</v>
      </c>
      <c r="AA63" s="6">
        <f t="shared" si="7"/>
        <v>0</v>
      </c>
    </row>
    <row r="64" spans="1:27" ht="39.75" customHeight="1">
      <c r="A64" s="265"/>
      <c r="B64" s="265" t="s">
        <v>51</v>
      </c>
      <c r="C64" s="270" t="s">
        <v>446</v>
      </c>
      <c r="D64" s="2">
        <v>61</v>
      </c>
      <c r="E64" s="256">
        <v>10</v>
      </c>
      <c r="F64" s="255"/>
      <c r="G64" s="255"/>
      <c r="H64" s="255"/>
      <c r="I64" s="257">
        <f t="shared" si="26"/>
        <v>0</v>
      </c>
      <c r="J64" s="255"/>
      <c r="K64" s="255"/>
      <c r="L64" s="255">
        <v>10</v>
      </c>
      <c r="M64" s="257">
        <f t="shared" si="27"/>
        <v>10</v>
      </c>
      <c r="N64" s="255"/>
      <c r="O64" s="255"/>
      <c r="P64" s="255"/>
      <c r="Q64" s="257">
        <f t="shared" si="28"/>
        <v>0</v>
      </c>
      <c r="R64" s="255"/>
      <c r="S64" s="255"/>
      <c r="T64" s="255"/>
      <c r="U64" s="257">
        <f t="shared" si="29"/>
        <v>0</v>
      </c>
      <c r="V64" s="237">
        <f t="shared" si="17"/>
        <v>10</v>
      </c>
      <c r="W64" s="260">
        <f t="shared" si="6"/>
        <v>0</v>
      </c>
      <c r="X64" s="260">
        <f t="shared" si="1"/>
        <v>10</v>
      </c>
      <c r="Y64" s="260">
        <f t="shared" si="2"/>
        <v>10</v>
      </c>
      <c r="Z64" s="260">
        <f t="shared" si="3"/>
        <v>10</v>
      </c>
      <c r="AA64" s="6">
        <f t="shared" si="7"/>
        <v>0</v>
      </c>
    </row>
    <row r="65" spans="1:27" ht="27.75" customHeight="1">
      <c r="A65" s="265" t="s">
        <v>317</v>
      </c>
      <c r="B65" s="405" t="s">
        <v>383</v>
      </c>
      <c r="C65" s="405"/>
      <c r="D65" s="2">
        <v>62</v>
      </c>
      <c r="E65" s="256">
        <v>175</v>
      </c>
      <c r="F65" s="255">
        <v>14</v>
      </c>
      <c r="G65" s="255">
        <v>14</v>
      </c>
      <c r="H65" s="255">
        <v>15</v>
      </c>
      <c r="I65" s="257">
        <f t="shared" si="26"/>
        <v>43</v>
      </c>
      <c r="J65" s="255">
        <v>15</v>
      </c>
      <c r="K65" s="255">
        <v>15</v>
      </c>
      <c r="L65" s="255">
        <v>14</v>
      </c>
      <c r="M65" s="257">
        <f t="shared" si="27"/>
        <v>44</v>
      </c>
      <c r="N65" s="255">
        <v>14</v>
      </c>
      <c r="O65" s="255">
        <v>14</v>
      </c>
      <c r="P65" s="255">
        <v>15</v>
      </c>
      <c r="Q65" s="257">
        <f t="shared" si="28"/>
        <v>43</v>
      </c>
      <c r="R65" s="255">
        <v>15</v>
      </c>
      <c r="S65" s="255">
        <v>15</v>
      </c>
      <c r="T65" s="255">
        <v>15</v>
      </c>
      <c r="U65" s="257">
        <f t="shared" si="29"/>
        <v>45</v>
      </c>
      <c r="V65" s="237">
        <f t="shared" si="17"/>
        <v>175</v>
      </c>
      <c r="W65" s="260">
        <f t="shared" si="6"/>
        <v>43</v>
      </c>
      <c r="X65" s="260">
        <f t="shared" si="1"/>
        <v>87</v>
      </c>
      <c r="Y65" s="260">
        <f t="shared" si="2"/>
        <v>130</v>
      </c>
      <c r="Z65" s="260">
        <f t="shared" si="3"/>
        <v>175</v>
      </c>
      <c r="AA65" s="6">
        <f t="shared" si="7"/>
        <v>0</v>
      </c>
    </row>
    <row r="66" spans="1:27" ht="29.25" customHeight="1">
      <c r="A66" s="265" t="s">
        <v>342</v>
      </c>
      <c r="B66" s="405" t="s">
        <v>384</v>
      </c>
      <c r="C66" s="405"/>
      <c r="D66" s="2">
        <v>63</v>
      </c>
      <c r="E66" s="256">
        <v>1326</v>
      </c>
      <c r="F66" s="255">
        <v>110</v>
      </c>
      <c r="G66" s="255">
        <v>111</v>
      </c>
      <c r="H66" s="255">
        <v>111</v>
      </c>
      <c r="I66" s="257">
        <f t="shared" si="26"/>
        <v>332</v>
      </c>
      <c r="J66" s="255">
        <v>110</v>
      </c>
      <c r="K66" s="255">
        <v>110</v>
      </c>
      <c r="L66" s="255">
        <v>111</v>
      </c>
      <c r="M66" s="257">
        <f t="shared" si="27"/>
        <v>331</v>
      </c>
      <c r="N66" s="255">
        <v>110</v>
      </c>
      <c r="O66" s="255">
        <v>111</v>
      </c>
      <c r="P66" s="255">
        <v>111</v>
      </c>
      <c r="Q66" s="257">
        <f t="shared" si="28"/>
        <v>332</v>
      </c>
      <c r="R66" s="255">
        <v>110</v>
      </c>
      <c r="S66" s="255">
        <v>110</v>
      </c>
      <c r="T66" s="255">
        <v>111</v>
      </c>
      <c r="U66" s="257">
        <f t="shared" si="29"/>
        <v>331</v>
      </c>
      <c r="V66" s="237">
        <f t="shared" si="17"/>
        <v>1326</v>
      </c>
      <c r="W66" s="260">
        <f t="shared" si="6"/>
        <v>332</v>
      </c>
      <c r="X66" s="260">
        <f t="shared" si="1"/>
        <v>663</v>
      </c>
      <c r="Y66" s="260">
        <f t="shared" si="2"/>
        <v>995</v>
      </c>
      <c r="Z66" s="260">
        <f t="shared" si="3"/>
        <v>1326</v>
      </c>
      <c r="AA66" s="6">
        <f t="shared" si="7"/>
        <v>0</v>
      </c>
    </row>
    <row r="67" spans="1:27" ht="27" customHeight="1">
      <c r="A67" s="265"/>
      <c r="B67" s="421" t="s">
        <v>86</v>
      </c>
      <c r="C67" s="421"/>
      <c r="D67" s="2">
        <v>64</v>
      </c>
      <c r="E67" s="256">
        <f>E68+E69</f>
        <v>464</v>
      </c>
      <c r="F67" s="153">
        <f>F68+F69</f>
        <v>40</v>
      </c>
      <c r="G67" s="153">
        <f>G68+G69</f>
        <v>38</v>
      </c>
      <c r="H67" s="153">
        <f>H68+H69</f>
        <v>38</v>
      </c>
      <c r="I67" s="257">
        <f t="shared" si="26"/>
        <v>116</v>
      </c>
      <c r="J67" s="153">
        <f>J68+J69</f>
        <v>40</v>
      </c>
      <c r="K67" s="153">
        <f>K68+K69</f>
        <v>38</v>
      </c>
      <c r="L67" s="153">
        <f>L68+L69</f>
        <v>38</v>
      </c>
      <c r="M67" s="257">
        <f t="shared" si="27"/>
        <v>116</v>
      </c>
      <c r="N67" s="153">
        <f>N68+N69</f>
        <v>40</v>
      </c>
      <c r="O67" s="153">
        <f>O68+O69</f>
        <v>38</v>
      </c>
      <c r="P67" s="153">
        <f>P68+P69</f>
        <v>38</v>
      </c>
      <c r="Q67" s="257">
        <f t="shared" si="28"/>
        <v>116</v>
      </c>
      <c r="R67" s="153">
        <f>R68+R69</f>
        <v>39</v>
      </c>
      <c r="S67" s="153">
        <f>S68+S69</f>
        <v>39</v>
      </c>
      <c r="T67" s="153">
        <f>T68+T69</f>
        <v>38</v>
      </c>
      <c r="U67" s="257">
        <f t="shared" si="29"/>
        <v>116</v>
      </c>
      <c r="V67" s="237">
        <f t="shared" si="17"/>
        <v>464</v>
      </c>
      <c r="W67" s="260">
        <f t="shared" si="6"/>
        <v>116</v>
      </c>
      <c r="X67" s="260">
        <f t="shared" si="1"/>
        <v>232</v>
      </c>
      <c r="Y67" s="260">
        <f t="shared" si="2"/>
        <v>348</v>
      </c>
      <c r="Z67" s="260">
        <f t="shared" si="3"/>
        <v>464</v>
      </c>
      <c r="AA67" s="6">
        <f t="shared" si="7"/>
        <v>0</v>
      </c>
    </row>
    <row r="68" spans="1:27" ht="17.25" customHeight="1">
      <c r="A68" s="265"/>
      <c r="B68" s="433" t="s">
        <v>385</v>
      </c>
      <c r="C68" s="433"/>
      <c r="D68" s="2">
        <v>65</v>
      </c>
      <c r="E68" s="256">
        <v>245</v>
      </c>
      <c r="F68" s="255">
        <v>21</v>
      </c>
      <c r="G68" s="255">
        <v>20</v>
      </c>
      <c r="H68" s="255">
        <v>20</v>
      </c>
      <c r="I68" s="257">
        <f t="shared" si="26"/>
        <v>61</v>
      </c>
      <c r="J68" s="255">
        <v>21</v>
      </c>
      <c r="K68" s="255">
        <v>20</v>
      </c>
      <c r="L68" s="255">
        <v>20</v>
      </c>
      <c r="M68" s="257">
        <f t="shared" si="27"/>
        <v>61</v>
      </c>
      <c r="N68" s="255">
        <v>21</v>
      </c>
      <c r="O68" s="255">
        <v>20</v>
      </c>
      <c r="P68" s="255">
        <v>20</v>
      </c>
      <c r="Q68" s="257">
        <f t="shared" si="28"/>
        <v>61</v>
      </c>
      <c r="R68" s="255">
        <v>21</v>
      </c>
      <c r="S68" s="255">
        <v>21</v>
      </c>
      <c r="T68" s="255">
        <v>20</v>
      </c>
      <c r="U68" s="257">
        <f t="shared" si="29"/>
        <v>62</v>
      </c>
      <c r="V68" s="237">
        <f t="shared" si="17"/>
        <v>245</v>
      </c>
      <c r="W68" s="260">
        <f t="shared" si="6"/>
        <v>61</v>
      </c>
      <c r="X68" s="260">
        <f aca="true" t="shared" si="30" ref="X68:X112">I68+M68</f>
        <v>122</v>
      </c>
      <c r="Y68" s="260">
        <f aca="true" t="shared" si="31" ref="Y68:Y112">I68+M68+Q68</f>
        <v>183</v>
      </c>
      <c r="Z68" s="260">
        <f aca="true" t="shared" si="32" ref="Z68:Z112">I68+M68+Q68+U68</f>
        <v>245</v>
      </c>
      <c r="AA68" s="6">
        <f t="shared" si="7"/>
        <v>0</v>
      </c>
    </row>
    <row r="69" spans="1:27" ht="18.75" customHeight="1">
      <c r="A69" s="265"/>
      <c r="B69" s="433" t="s">
        <v>386</v>
      </c>
      <c r="C69" s="433"/>
      <c r="D69" s="2">
        <v>66</v>
      </c>
      <c r="E69" s="256">
        <v>219</v>
      </c>
      <c r="F69" s="255">
        <v>19</v>
      </c>
      <c r="G69" s="255">
        <v>18</v>
      </c>
      <c r="H69" s="255">
        <v>18</v>
      </c>
      <c r="I69" s="257">
        <f t="shared" si="26"/>
        <v>55</v>
      </c>
      <c r="J69" s="255">
        <v>19</v>
      </c>
      <c r="K69" s="255">
        <v>18</v>
      </c>
      <c r="L69" s="255">
        <v>18</v>
      </c>
      <c r="M69" s="257">
        <f t="shared" si="27"/>
        <v>55</v>
      </c>
      <c r="N69" s="255">
        <v>19</v>
      </c>
      <c r="O69" s="255">
        <v>18</v>
      </c>
      <c r="P69" s="255">
        <v>18</v>
      </c>
      <c r="Q69" s="257">
        <f t="shared" si="28"/>
        <v>55</v>
      </c>
      <c r="R69" s="255">
        <v>18</v>
      </c>
      <c r="S69" s="255">
        <v>18</v>
      </c>
      <c r="T69" s="255">
        <v>18</v>
      </c>
      <c r="U69" s="257">
        <f t="shared" si="29"/>
        <v>54</v>
      </c>
      <c r="V69" s="237">
        <f t="shared" si="17"/>
        <v>219</v>
      </c>
      <c r="W69" s="260">
        <f aca="true" t="shared" si="33" ref="W69:W112">I69</f>
        <v>55</v>
      </c>
      <c r="X69" s="260">
        <f t="shared" si="30"/>
        <v>110</v>
      </c>
      <c r="Y69" s="260">
        <f t="shared" si="31"/>
        <v>165</v>
      </c>
      <c r="Z69" s="260">
        <f t="shared" si="32"/>
        <v>219</v>
      </c>
      <c r="AA69" s="6">
        <f aca="true" t="shared" si="34" ref="AA69:AA139">Z69-V69</f>
        <v>0</v>
      </c>
    </row>
    <row r="70" spans="1:27" ht="29.25" customHeight="1">
      <c r="A70" s="265" t="s">
        <v>344</v>
      </c>
      <c r="B70" s="405" t="s">
        <v>387</v>
      </c>
      <c r="C70" s="405"/>
      <c r="D70" s="2">
        <v>67</v>
      </c>
      <c r="E70" s="256">
        <v>2532</v>
      </c>
      <c r="F70" s="255">
        <v>207</v>
      </c>
      <c r="G70" s="255">
        <v>206</v>
      </c>
      <c r="H70" s="255">
        <v>206</v>
      </c>
      <c r="I70" s="257">
        <f t="shared" si="26"/>
        <v>619</v>
      </c>
      <c r="J70" s="255">
        <v>211</v>
      </c>
      <c r="K70" s="255">
        <v>212</v>
      </c>
      <c r="L70" s="255">
        <v>212</v>
      </c>
      <c r="M70" s="257">
        <f t="shared" si="27"/>
        <v>635</v>
      </c>
      <c r="N70" s="255">
        <v>212</v>
      </c>
      <c r="O70" s="255">
        <v>212</v>
      </c>
      <c r="P70" s="255">
        <v>212</v>
      </c>
      <c r="Q70" s="257">
        <f t="shared" si="28"/>
        <v>636</v>
      </c>
      <c r="R70" s="255">
        <v>212</v>
      </c>
      <c r="S70" s="255">
        <v>212</v>
      </c>
      <c r="T70" s="255">
        <v>218</v>
      </c>
      <c r="U70" s="257">
        <f t="shared" si="29"/>
        <v>642</v>
      </c>
      <c r="V70" s="237">
        <f t="shared" si="17"/>
        <v>2532</v>
      </c>
      <c r="W70" s="260">
        <f t="shared" si="33"/>
        <v>619</v>
      </c>
      <c r="X70" s="260">
        <f t="shared" si="30"/>
        <v>1254</v>
      </c>
      <c r="Y70" s="260">
        <f t="shared" si="31"/>
        <v>1890</v>
      </c>
      <c r="Z70" s="260">
        <f t="shared" si="32"/>
        <v>2532</v>
      </c>
      <c r="AA70" s="6">
        <f t="shared" si="34"/>
        <v>0</v>
      </c>
    </row>
    <row r="71" spans="1:27" ht="29.25" customHeight="1">
      <c r="A71" s="265" t="s">
        <v>388</v>
      </c>
      <c r="B71" s="405" t="s">
        <v>389</v>
      </c>
      <c r="C71" s="405"/>
      <c r="D71" s="2">
        <v>68</v>
      </c>
      <c r="E71" s="256">
        <v>58</v>
      </c>
      <c r="F71" s="255">
        <v>5</v>
      </c>
      <c r="G71" s="255">
        <v>5</v>
      </c>
      <c r="H71" s="255">
        <v>4</v>
      </c>
      <c r="I71" s="257">
        <f t="shared" si="26"/>
        <v>14</v>
      </c>
      <c r="J71" s="255">
        <v>5</v>
      </c>
      <c r="K71" s="255">
        <v>5</v>
      </c>
      <c r="L71" s="255">
        <v>5</v>
      </c>
      <c r="M71" s="257">
        <f t="shared" si="27"/>
        <v>15</v>
      </c>
      <c r="N71" s="255">
        <v>5</v>
      </c>
      <c r="O71" s="255">
        <v>5</v>
      </c>
      <c r="P71" s="255">
        <v>4</v>
      </c>
      <c r="Q71" s="257">
        <f t="shared" si="28"/>
        <v>14</v>
      </c>
      <c r="R71" s="255">
        <v>5</v>
      </c>
      <c r="S71" s="255">
        <v>5</v>
      </c>
      <c r="T71" s="255">
        <v>5</v>
      </c>
      <c r="U71" s="257">
        <f t="shared" si="29"/>
        <v>15</v>
      </c>
      <c r="V71" s="237">
        <f t="shared" si="17"/>
        <v>58</v>
      </c>
      <c r="W71" s="260">
        <f t="shared" si="33"/>
        <v>14</v>
      </c>
      <c r="X71" s="260">
        <f t="shared" si="30"/>
        <v>29</v>
      </c>
      <c r="Y71" s="260">
        <f t="shared" si="31"/>
        <v>43</v>
      </c>
      <c r="Z71" s="260">
        <f t="shared" si="32"/>
        <v>58</v>
      </c>
      <c r="AA71" s="6">
        <f t="shared" si="34"/>
        <v>0</v>
      </c>
    </row>
    <row r="72" spans="1:27" ht="55.5" customHeight="1">
      <c r="A72" s="265" t="s">
        <v>390</v>
      </c>
      <c r="B72" s="405" t="s">
        <v>87</v>
      </c>
      <c r="C72" s="405"/>
      <c r="D72" s="2">
        <v>69</v>
      </c>
      <c r="E72" s="256">
        <f>E73+E74+E75+E76+E78+E79+E80</f>
        <v>20611</v>
      </c>
      <c r="F72" s="153">
        <f aca="true" t="shared" si="35" ref="F72:P72">F73+F74+F75+F76+F78+F79+F80</f>
        <v>1823</v>
      </c>
      <c r="G72" s="153">
        <f t="shared" si="35"/>
        <v>1670</v>
      </c>
      <c r="H72" s="153">
        <f t="shared" si="35"/>
        <v>1681</v>
      </c>
      <c r="I72" s="257">
        <f t="shared" si="26"/>
        <v>5174</v>
      </c>
      <c r="J72" s="153">
        <f t="shared" si="35"/>
        <v>1727</v>
      </c>
      <c r="K72" s="153">
        <f t="shared" si="35"/>
        <v>1699</v>
      </c>
      <c r="L72" s="153">
        <f t="shared" si="35"/>
        <v>1764</v>
      </c>
      <c r="M72" s="257">
        <f t="shared" si="27"/>
        <v>5190</v>
      </c>
      <c r="N72" s="153">
        <f t="shared" si="35"/>
        <v>1672</v>
      </c>
      <c r="O72" s="153">
        <f t="shared" si="35"/>
        <v>1672</v>
      </c>
      <c r="P72" s="153">
        <f t="shared" si="35"/>
        <v>1808</v>
      </c>
      <c r="Q72" s="257">
        <f t="shared" si="28"/>
        <v>5152</v>
      </c>
      <c r="R72" s="153">
        <f>R73+R74+R75+R76+R78+R79+R80</f>
        <v>1693</v>
      </c>
      <c r="S72" s="153">
        <f>S73+S74+S75+S76+S78+S79+S80</f>
        <v>1703</v>
      </c>
      <c r="T72" s="153">
        <f>T73+T74+T75+T76+T78+T79+T80</f>
        <v>1699</v>
      </c>
      <c r="U72" s="257">
        <f t="shared" si="29"/>
        <v>5095</v>
      </c>
      <c r="V72" s="237">
        <f t="shared" si="17"/>
        <v>20611</v>
      </c>
      <c r="W72" s="260">
        <f t="shared" si="33"/>
        <v>5174</v>
      </c>
      <c r="X72" s="260">
        <f t="shared" si="30"/>
        <v>10364</v>
      </c>
      <c r="Y72" s="260">
        <f t="shared" si="31"/>
        <v>15516</v>
      </c>
      <c r="Z72" s="260">
        <f t="shared" si="32"/>
        <v>20611</v>
      </c>
      <c r="AA72" s="6">
        <f t="shared" si="34"/>
        <v>0</v>
      </c>
    </row>
    <row r="73" spans="1:27" ht="57" customHeight="1">
      <c r="A73" s="265"/>
      <c r="B73" s="251" t="s">
        <v>391</v>
      </c>
      <c r="C73" s="129" t="s">
        <v>35</v>
      </c>
      <c r="D73" s="2">
        <v>70</v>
      </c>
      <c r="E73" s="256">
        <v>18718</v>
      </c>
      <c r="F73" s="255">
        <v>1560</v>
      </c>
      <c r="G73" s="255">
        <v>1560</v>
      </c>
      <c r="H73" s="255">
        <v>1559</v>
      </c>
      <c r="I73" s="257">
        <f t="shared" si="26"/>
        <v>4679</v>
      </c>
      <c r="J73" s="255">
        <v>1560</v>
      </c>
      <c r="K73" s="255">
        <v>1560</v>
      </c>
      <c r="L73" s="255">
        <v>1559</v>
      </c>
      <c r="M73" s="257">
        <f t="shared" si="27"/>
        <v>4679</v>
      </c>
      <c r="N73" s="255">
        <v>1560</v>
      </c>
      <c r="O73" s="255">
        <v>1560</v>
      </c>
      <c r="P73" s="255">
        <v>1560</v>
      </c>
      <c r="Q73" s="257">
        <f t="shared" si="28"/>
        <v>4680</v>
      </c>
      <c r="R73" s="255">
        <v>1560</v>
      </c>
      <c r="S73" s="255">
        <v>1560</v>
      </c>
      <c r="T73" s="255">
        <v>1560</v>
      </c>
      <c r="U73" s="257">
        <f t="shared" si="29"/>
        <v>4680</v>
      </c>
      <c r="V73" s="237">
        <f t="shared" si="17"/>
        <v>18718</v>
      </c>
      <c r="W73" s="260">
        <f t="shared" si="33"/>
        <v>4679</v>
      </c>
      <c r="X73" s="260">
        <f t="shared" si="30"/>
        <v>9358</v>
      </c>
      <c r="Y73" s="260">
        <f t="shared" si="31"/>
        <v>14038</v>
      </c>
      <c r="Z73" s="260">
        <f t="shared" si="32"/>
        <v>18718</v>
      </c>
      <c r="AA73" s="6">
        <f t="shared" si="34"/>
        <v>0</v>
      </c>
    </row>
    <row r="74" spans="1:27" ht="31.5" customHeight="1">
      <c r="A74" s="265"/>
      <c r="B74" s="251" t="s">
        <v>392</v>
      </c>
      <c r="C74" s="129" t="s">
        <v>52</v>
      </c>
      <c r="D74" s="2">
        <v>71</v>
      </c>
      <c r="E74" s="256">
        <v>837</v>
      </c>
      <c r="F74" s="255">
        <v>62</v>
      </c>
      <c r="G74" s="255">
        <v>62</v>
      </c>
      <c r="H74" s="255">
        <v>61</v>
      </c>
      <c r="I74" s="257">
        <f t="shared" si="26"/>
        <v>185</v>
      </c>
      <c r="J74" s="255">
        <v>93</v>
      </c>
      <c r="K74" s="255">
        <v>94</v>
      </c>
      <c r="L74" s="255">
        <v>94</v>
      </c>
      <c r="M74" s="257">
        <f t="shared" si="27"/>
        <v>281</v>
      </c>
      <c r="N74" s="255">
        <v>62</v>
      </c>
      <c r="O74" s="255">
        <v>62</v>
      </c>
      <c r="P74" s="255">
        <v>63</v>
      </c>
      <c r="Q74" s="257">
        <f t="shared" si="28"/>
        <v>187</v>
      </c>
      <c r="R74" s="255">
        <v>61</v>
      </c>
      <c r="S74" s="255">
        <v>61</v>
      </c>
      <c r="T74" s="255">
        <v>62</v>
      </c>
      <c r="U74" s="257">
        <f t="shared" si="29"/>
        <v>184</v>
      </c>
      <c r="V74" s="237">
        <f t="shared" si="17"/>
        <v>837</v>
      </c>
      <c r="W74" s="260">
        <f t="shared" si="33"/>
        <v>185</v>
      </c>
      <c r="X74" s="260">
        <f t="shared" si="30"/>
        <v>466</v>
      </c>
      <c r="Y74" s="260">
        <f t="shared" si="31"/>
        <v>653</v>
      </c>
      <c r="Z74" s="260">
        <f t="shared" si="32"/>
        <v>837</v>
      </c>
      <c r="AA74" s="6">
        <f t="shared" si="34"/>
        <v>0</v>
      </c>
    </row>
    <row r="75" spans="1:27" ht="30" customHeight="1">
      <c r="A75" s="265"/>
      <c r="B75" s="251" t="s">
        <v>393</v>
      </c>
      <c r="C75" s="239" t="s">
        <v>394</v>
      </c>
      <c r="D75" s="2">
        <v>72</v>
      </c>
      <c r="E75" s="256">
        <v>600</v>
      </c>
      <c r="F75" s="255">
        <v>60</v>
      </c>
      <c r="G75" s="255">
        <v>40</v>
      </c>
      <c r="H75" s="255">
        <v>40</v>
      </c>
      <c r="I75" s="257">
        <f t="shared" si="26"/>
        <v>140</v>
      </c>
      <c r="J75" s="255">
        <v>30</v>
      </c>
      <c r="K75" s="255">
        <v>30</v>
      </c>
      <c r="L75" s="255">
        <v>75</v>
      </c>
      <c r="M75" s="257">
        <f t="shared" si="27"/>
        <v>135</v>
      </c>
      <c r="N75" s="255">
        <v>40</v>
      </c>
      <c r="O75" s="255">
        <v>40</v>
      </c>
      <c r="P75" s="255">
        <v>45</v>
      </c>
      <c r="Q75" s="257">
        <f t="shared" si="28"/>
        <v>125</v>
      </c>
      <c r="R75" s="255">
        <v>60</v>
      </c>
      <c r="S75" s="255">
        <v>70</v>
      </c>
      <c r="T75" s="255">
        <v>70</v>
      </c>
      <c r="U75" s="257">
        <f t="shared" si="29"/>
        <v>200</v>
      </c>
      <c r="V75" s="237">
        <f t="shared" si="17"/>
        <v>600</v>
      </c>
      <c r="W75" s="260">
        <f t="shared" si="33"/>
        <v>140</v>
      </c>
      <c r="X75" s="260">
        <f t="shared" si="30"/>
        <v>275</v>
      </c>
      <c r="Y75" s="260">
        <f t="shared" si="31"/>
        <v>400</v>
      </c>
      <c r="Z75" s="260">
        <f t="shared" si="32"/>
        <v>600</v>
      </c>
      <c r="AA75" s="6">
        <f t="shared" si="34"/>
        <v>0</v>
      </c>
    </row>
    <row r="76" spans="1:27" ht="44.25" customHeight="1">
      <c r="A76" s="265"/>
      <c r="B76" s="251" t="s">
        <v>395</v>
      </c>
      <c r="C76" s="129" t="s">
        <v>36</v>
      </c>
      <c r="D76" s="2">
        <v>73</v>
      </c>
      <c r="E76" s="256">
        <v>334</v>
      </c>
      <c r="F76" s="255">
        <v>39</v>
      </c>
      <c r="G76" s="255">
        <v>6</v>
      </c>
      <c r="H76" s="255">
        <v>20</v>
      </c>
      <c r="I76" s="257">
        <f t="shared" si="26"/>
        <v>65</v>
      </c>
      <c r="J76" s="255">
        <v>42</v>
      </c>
      <c r="K76" s="255">
        <v>13</v>
      </c>
      <c r="L76" s="255">
        <v>34</v>
      </c>
      <c r="M76" s="257">
        <f t="shared" si="27"/>
        <v>89</v>
      </c>
      <c r="N76" s="255">
        <v>8</v>
      </c>
      <c r="O76" s="255">
        <v>8</v>
      </c>
      <c r="P76" s="255">
        <v>139</v>
      </c>
      <c r="Q76" s="257">
        <f t="shared" si="28"/>
        <v>155</v>
      </c>
      <c r="R76" s="255">
        <v>10</v>
      </c>
      <c r="S76" s="255">
        <v>10</v>
      </c>
      <c r="T76" s="255">
        <v>5</v>
      </c>
      <c r="U76" s="257">
        <f t="shared" si="29"/>
        <v>25</v>
      </c>
      <c r="V76" s="237">
        <f t="shared" si="17"/>
        <v>334</v>
      </c>
      <c r="W76" s="260">
        <f t="shared" si="33"/>
        <v>65</v>
      </c>
      <c r="X76" s="260">
        <f t="shared" si="30"/>
        <v>154</v>
      </c>
      <c r="Y76" s="260">
        <f t="shared" si="31"/>
        <v>309</v>
      </c>
      <c r="Z76" s="260">
        <f t="shared" si="32"/>
        <v>334</v>
      </c>
      <c r="AA76" s="6">
        <f t="shared" si="34"/>
        <v>0</v>
      </c>
    </row>
    <row r="77" spans="1:27" ht="25.5">
      <c r="A77" s="265"/>
      <c r="B77" s="251"/>
      <c r="C77" s="129" t="s">
        <v>461</v>
      </c>
      <c r="D77" s="2">
        <v>74</v>
      </c>
      <c r="E77" s="256"/>
      <c r="F77" s="255"/>
      <c r="G77" s="255"/>
      <c r="H77" s="255"/>
      <c r="I77" s="257">
        <f t="shared" si="26"/>
        <v>0</v>
      </c>
      <c r="J77" s="255"/>
      <c r="K77" s="255"/>
      <c r="L77" s="255"/>
      <c r="M77" s="257">
        <f t="shared" si="27"/>
        <v>0</v>
      </c>
      <c r="N77" s="255"/>
      <c r="O77" s="255"/>
      <c r="P77" s="255"/>
      <c r="Q77" s="257">
        <f t="shared" si="28"/>
        <v>0</v>
      </c>
      <c r="R77" s="255"/>
      <c r="S77" s="255"/>
      <c r="T77" s="255"/>
      <c r="U77" s="257">
        <f t="shared" si="29"/>
        <v>0</v>
      </c>
      <c r="V77" s="237">
        <f t="shared" si="17"/>
        <v>0</v>
      </c>
      <c r="W77" s="260">
        <f t="shared" si="33"/>
        <v>0</v>
      </c>
      <c r="X77" s="260">
        <f t="shared" si="30"/>
        <v>0</v>
      </c>
      <c r="Y77" s="260">
        <f t="shared" si="31"/>
        <v>0</v>
      </c>
      <c r="Z77" s="260">
        <f t="shared" si="32"/>
        <v>0</v>
      </c>
      <c r="AA77" s="6">
        <f t="shared" si="34"/>
        <v>0</v>
      </c>
    </row>
    <row r="78" spans="1:27" ht="25.5">
      <c r="A78" s="265"/>
      <c r="B78" s="251" t="s">
        <v>396</v>
      </c>
      <c r="C78" s="129" t="s">
        <v>397</v>
      </c>
      <c r="D78" s="2">
        <v>75</v>
      </c>
      <c r="E78" s="256"/>
      <c r="F78" s="255"/>
      <c r="G78" s="255"/>
      <c r="H78" s="255"/>
      <c r="I78" s="257">
        <f t="shared" si="26"/>
        <v>0</v>
      </c>
      <c r="J78" s="255"/>
      <c r="K78" s="255"/>
      <c r="L78" s="255"/>
      <c r="M78" s="257">
        <f t="shared" si="27"/>
        <v>0</v>
      </c>
      <c r="N78" s="255"/>
      <c r="O78" s="255"/>
      <c r="P78" s="255"/>
      <c r="Q78" s="257">
        <f t="shared" si="28"/>
        <v>0</v>
      </c>
      <c r="R78" s="255"/>
      <c r="S78" s="255"/>
      <c r="T78" s="255"/>
      <c r="U78" s="257">
        <f t="shared" si="29"/>
        <v>0</v>
      </c>
      <c r="V78" s="237">
        <f t="shared" si="17"/>
        <v>0</v>
      </c>
      <c r="W78" s="260">
        <f t="shared" si="33"/>
        <v>0</v>
      </c>
      <c r="X78" s="260">
        <f t="shared" si="30"/>
        <v>0</v>
      </c>
      <c r="Y78" s="260">
        <f t="shared" si="31"/>
        <v>0</v>
      </c>
      <c r="Z78" s="260">
        <f t="shared" si="32"/>
        <v>0</v>
      </c>
      <c r="AA78" s="6">
        <f t="shared" si="34"/>
        <v>0</v>
      </c>
    </row>
    <row r="79" spans="1:27" ht="46.5" customHeight="1">
      <c r="A79" s="265"/>
      <c r="B79" s="251" t="s">
        <v>398</v>
      </c>
      <c r="C79" s="272" t="s">
        <v>0</v>
      </c>
      <c r="D79" s="2">
        <v>76</v>
      </c>
      <c r="E79" s="256">
        <v>100</v>
      </c>
      <c r="F79" s="255">
        <v>100</v>
      </c>
      <c r="G79" s="255"/>
      <c r="H79" s="255"/>
      <c r="I79" s="257">
        <f t="shared" si="26"/>
        <v>100</v>
      </c>
      <c r="J79" s="255"/>
      <c r="K79" s="255"/>
      <c r="L79" s="255"/>
      <c r="M79" s="257">
        <f t="shared" si="27"/>
        <v>0</v>
      </c>
      <c r="N79" s="255"/>
      <c r="O79" s="255"/>
      <c r="P79" s="255"/>
      <c r="Q79" s="257">
        <f t="shared" si="28"/>
        <v>0</v>
      </c>
      <c r="R79" s="255"/>
      <c r="S79" s="255"/>
      <c r="T79" s="255"/>
      <c r="U79" s="257">
        <f t="shared" si="29"/>
        <v>0</v>
      </c>
      <c r="V79" s="237">
        <f t="shared" si="17"/>
        <v>100</v>
      </c>
      <c r="W79" s="260">
        <f t="shared" si="33"/>
        <v>100</v>
      </c>
      <c r="X79" s="260">
        <f t="shared" si="30"/>
        <v>100</v>
      </c>
      <c r="Y79" s="260">
        <f t="shared" si="31"/>
        <v>100</v>
      </c>
      <c r="Z79" s="260">
        <f t="shared" si="32"/>
        <v>100</v>
      </c>
      <c r="AA79" s="6">
        <f t="shared" si="34"/>
        <v>0</v>
      </c>
    </row>
    <row r="80" spans="1:27" ht="28.5" customHeight="1">
      <c r="A80" s="265"/>
      <c r="B80" s="251" t="s">
        <v>1</v>
      </c>
      <c r="C80" s="129" t="s">
        <v>2</v>
      </c>
      <c r="D80" s="2">
        <v>77</v>
      </c>
      <c r="E80" s="256">
        <v>22</v>
      </c>
      <c r="F80" s="255">
        <v>2</v>
      </c>
      <c r="G80" s="255">
        <v>2</v>
      </c>
      <c r="H80" s="255">
        <v>1</v>
      </c>
      <c r="I80" s="257">
        <f t="shared" si="26"/>
        <v>5</v>
      </c>
      <c r="J80" s="255">
        <v>2</v>
      </c>
      <c r="K80" s="255">
        <v>2</v>
      </c>
      <c r="L80" s="255">
        <v>2</v>
      </c>
      <c r="M80" s="257">
        <f t="shared" si="27"/>
        <v>6</v>
      </c>
      <c r="N80" s="255">
        <v>2</v>
      </c>
      <c r="O80" s="255">
        <v>2</v>
      </c>
      <c r="P80" s="255">
        <v>1</v>
      </c>
      <c r="Q80" s="257">
        <f t="shared" si="28"/>
        <v>5</v>
      </c>
      <c r="R80" s="255">
        <v>2</v>
      </c>
      <c r="S80" s="255">
        <v>2</v>
      </c>
      <c r="T80" s="255">
        <v>2</v>
      </c>
      <c r="U80" s="257">
        <f t="shared" si="29"/>
        <v>6</v>
      </c>
      <c r="V80" s="237">
        <f t="shared" si="17"/>
        <v>22</v>
      </c>
      <c r="W80" s="260">
        <f t="shared" si="33"/>
        <v>5</v>
      </c>
      <c r="X80" s="260">
        <f t="shared" si="30"/>
        <v>11</v>
      </c>
      <c r="Y80" s="260">
        <f t="shared" si="31"/>
        <v>16</v>
      </c>
      <c r="Z80" s="260">
        <f t="shared" si="32"/>
        <v>22</v>
      </c>
      <c r="AA80" s="6">
        <f t="shared" si="34"/>
        <v>0</v>
      </c>
    </row>
    <row r="81" spans="1:27" ht="21" customHeight="1">
      <c r="A81" s="265" t="s">
        <v>3</v>
      </c>
      <c r="B81" s="405" t="s">
        <v>318</v>
      </c>
      <c r="C81" s="405"/>
      <c r="D81" s="2">
        <v>78</v>
      </c>
      <c r="E81" s="256">
        <v>12139</v>
      </c>
      <c r="F81" s="255">
        <f>300+220+430+796</f>
        <v>1746</v>
      </c>
      <c r="G81" s="255">
        <v>795</v>
      </c>
      <c r="H81" s="255">
        <v>733</v>
      </c>
      <c r="I81" s="257">
        <f t="shared" si="26"/>
        <v>3274</v>
      </c>
      <c r="J81" s="255">
        <v>773</v>
      </c>
      <c r="K81" s="255">
        <v>773</v>
      </c>
      <c r="L81" s="255">
        <v>1409</v>
      </c>
      <c r="M81" s="257">
        <f t="shared" si="27"/>
        <v>2955</v>
      </c>
      <c r="N81" s="255">
        <v>1066</v>
      </c>
      <c r="O81" s="255">
        <v>1066</v>
      </c>
      <c r="P81" s="255">
        <v>1066</v>
      </c>
      <c r="Q81" s="257">
        <f t="shared" si="28"/>
        <v>3198</v>
      </c>
      <c r="R81" s="255">
        <v>867</v>
      </c>
      <c r="S81" s="255">
        <v>947</v>
      </c>
      <c r="T81" s="255">
        <v>898</v>
      </c>
      <c r="U81" s="257">
        <f t="shared" si="29"/>
        <v>2712</v>
      </c>
      <c r="V81" s="237">
        <f t="shared" si="17"/>
        <v>12139</v>
      </c>
      <c r="W81" s="260">
        <f t="shared" si="33"/>
        <v>3274</v>
      </c>
      <c r="X81" s="260">
        <f t="shared" si="30"/>
        <v>6229</v>
      </c>
      <c r="Y81" s="260">
        <f t="shared" si="31"/>
        <v>9427</v>
      </c>
      <c r="Z81" s="260">
        <f t="shared" si="32"/>
        <v>12139</v>
      </c>
      <c r="AA81" s="273">
        <f t="shared" si="34"/>
        <v>0</v>
      </c>
    </row>
    <row r="82" spans="1:27" ht="56.25" customHeight="1">
      <c r="A82" s="422" t="s">
        <v>88</v>
      </c>
      <c r="B82" s="422"/>
      <c r="C82" s="422"/>
      <c r="D82" s="2">
        <v>79</v>
      </c>
      <c r="E82" s="252">
        <f>E83+E84+E85+E86+E87+E88</f>
        <v>8156</v>
      </c>
      <c r="F82" s="253">
        <f>F83+F84+F85+F86+F87+F88</f>
        <v>677</v>
      </c>
      <c r="G82" s="253">
        <f>G83+G84+G85+G86+G87+G88</f>
        <v>677</v>
      </c>
      <c r="H82" s="253">
        <f>H83+H84+H85+H86+H87+H88</f>
        <v>617</v>
      </c>
      <c r="I82" s="263">
        <f t="shared" si="26"/>
        <v>1971</v>
      </c>
      <c r="J82" s="253">
        <f>J83+J84+J85+J86+J87+J88</f>
        <v>676</v>
      </c>
      <c r="K82" s="253">
        <f>K83+K84+K85+K86+K87+K88</f>
        <v>677</v>
      </c>
      <c r="L82" s="253">
        <f>L83+L84+L85+L86+L87+L88</f>
        <v>691</v>
      </c>
      <c r="M82" s="263">
        <f t="shared" si="27"/>
        <v>2044</v>
      </c>
      <c r="N82" s="253">
        <f>N83+N84+N85+N86+N87+N88</f>
        <v>690</v>
      </c>
      <c r="O82" s="253">
        <f>O83+O84+O85+O86+O87+O88</f>
        <v>690</v>
      </c>
      <c r="P82" s="253">
        <f>P83+P84+P85+P86+P87+P88</f>
        <v>704</v>
      </c>
      <c r="Q82" s="263">
        <f t="shared" si="28"/>
        <v>2084</v>
      </c>
      <c r="R82" s="253">
        <f>R83+R84+R85+R86+R87+R88</f>
        <v>680</v>
      </c>
      <c r="S82" s="253">
        <f>S83+S84+S85+S86+S87+S88</f>
        <v>682</v>
      </c>
      <c r="T82" s="253">
        <f>T83+T84+T85+T86+T87+T88</f>
        <v>695</v>
      </c>
      <c r="U82" s="263">
        <f t="shared" si="29"/>
        <v>2057</v>
      </c>
      <c r="V82" s="237">
        <f t="shared" si="17"/>
        <v>8156</v>
      </c>
      <c r="W82" s="260">
        <f t="shared" si="33"/>
        <v>1971</v>
      </c>
      <c r="X82" s="260">
        <f t="shared" si="30"/>
        <v>4015</v>
      </c>
      <c r="Y82" s="260">
        <f t="shared" si="31"/>
        <v>6099</v>
      </c>
      <c r="Z82" s="260">
        <f t="shared" si="32"/>
        <v>8156</v>
      </c>
      <c r="AA82" s="6">
        <f t="shared" si="34"/>
        <v>0</v>
      </c>
    </row>
    <row r="83" spans="1:27" ht="31.5" customHeight="1">
      <c r="A83" s="258" t="s">
        <v>305</v>
      </c>
      <c r="B83" s="419" t="s">
        <v>4</v>
      </c>
      <c r="C83" s="420"/>
      <c r="D83" s="2">
        <v>80</v>
      </c>
      <c r="E83" s="256"/>
      <c r="F83" s="255"/>
      <c r="G83" s="255"/>
      <c r="H83" s="255"/>
      <c r="I83" s="257">
        <f t="shared" si="26"/>
        <v>0</v>
      </c>
      <c r="J83" s="255"/>
      <c r="K83" s="255"/>
      <c r="L83" s="255"/>
      <c r="M83" s="257">
        <f t="shared" si="27"/>
        <v>0</v>
      </c>
      <c r="N83" s="255"/>
      <c r="O83" s="255"/>
      <c r="P83" s="255"/>
      <c r="Q83" s="257">
        <f t="shared" si="28"/>
        <v>0</v>
      </c>
      <c r="R83" s="255"/>
      <c r="S83" s="255"/>
      <c r="T83" s="255"/>
      <c r="U83" s="257">
        <f t="shared" si="29"/>
        <v>0</v>
      </c>
      <c r="V83" s="237">
        <f t="shared" si="17"/>
        <v>0</v>
      </c>
      <c r="W83" s="260">
        <f t="shared" si="33"/>
        <v>0</v>
      </c>
      <c r="X83" s="260">
        <f t="shared" si="30"/>
        <v>0</v>
      </c>
      <c r="Y83" s="260">
        <f t="shared" si="31"/>
        <v>0</v>
      </c>
      <c r="Z83" s="260">
        <f t="shared" si="32"/>
        <v>0</v>
      </c>
      <c r="AA83" s="6">
        <f t="shared" si="34"/>
        <v>0</v>
      </c>
    </row>
    <row r="84" spans="1:27" ht="43.5" customHeight="1">
      <c r="A84" s="258" t="s">
        <v>311</v>
      </c>
      <c r="B84" s="421" t="s">
        <v>5</v>
      </c>
      <c r="C84" s="420"/>
      <c r="D84" s="2">
        <v>81</v>
      </c>
      <c r="E84" s="256">
        <v>5000</v>
      </c>
      <c r="F84" s="255">
        <v>416</v>
      </c>
      <c r="G84" s="255">
        <v>417</v>
      </c>
      <c r="H84" s="255">
        <v>355</v>
      </c>
      <c r="I84" s="257">
        <f t="shared" si="26"/>
        <v>1188</v>
      </c>
      <c r="J84" s="255">
        <v>416</v>
      </c>
      <c r="K84" s="255">
        <v>417</v>
      </c>
      <c r="L84" s="255">
        <v>429</v>
      </c>
      <c r="M84" s="257">
        <f t="shared" si="27"/>
        <v>1262</v>
      </c>
      <c r="N84" s="255">
        <v>430</v>
      </c>
      <c r="O84" s="255">
        <v>430</v>
      </c>
      <c r="P84" s="255">
        <v>430</v>
      </c>
      <c r="Q84" s="257">
        <f t="shared" si="28"/>
        <v>1290</v>
      </c>
      <c r="R84" s="255">
        <v>420</v>
      </c>
      <c r="S84" s="255">
        <v>420</v>
      </c>
      <c r="T84" s="255">
        <v>420</v>
      </c>
      <c r="U84" s="257">
        <f t="shared" si="29"/>
        <v>1260</v>
      </c>
      <c r="V84" s="237">
        <f t="shared" si="17"/>
        <v>5000</v>
      </c>
      <c r="W84" s="260">
        <f t="shared" si="33"/>
        <v>1188</v>
      </c>
      <c r="X84" s="260">
        <f t="shared" si="30"/>
        <v>2450</v>
      </c>
      <c r="Y84" s="260">
        <f t="shared" si="31"/>
        <v>3740</v>
      </c>
      <c r="Z84" s="260">
        <f t="shared" si="32"/>
        <v>5000</v>
      </c>
      <c r="AA84" s="6">
        <f t="shared" si="34"/>
        <v>0</v>
      </c>
    </row>
    <row r="85" spans="1:27" ht="15" customHeight="1">
      <c r="A85" s="250" t="s">
        <v>313</v>
      </c>
      <c r="B85" s="421" t="s">
        <v>6</v>
      </c>
      <c r="C85" s="420"/>
      <c r="D85" s="2">
        <v>82</v>
      </c>
      <c r="E85" s="256"/>
      <c r="F85" s="255"/>
      <c r="G85" s="255"/>
      <c r="H85" s="255"/>
      <c r="I85" s="257">
        <f t="shared" si="26"/>
        <v>0</v>
      </c>
      <c r="J85" s="255"/>
      <c r="K85" s="255"/>
      <c r="L85" s="255"/>
      <c r="M85" s="257">
        <f t="shared" si="27"/>
        <v>0</v>
      </c>
      <c r="N85" s="255"/>
      <c r="O85" s="255"/>
      <c r="P85" s="255"/>
      <c r="Q85" s="257">
        <f t="shared" si="28"/>
        <v>0</v>
      </c>
      <c r="R85" s="255"/>
      <c r="S85" s="255"/>
      <c r="T85" s="255"/>
      <c r="U85" s="257">
        <f t="shared" si="29"/>
        <v>0</v>
      </c>
      <c r="V85" s="237">
        <f t="shared" si="17"/>
        <v>0</v>
      </c>
      <c r="W85" s="260">
        <f t="shared" si="33"/>
        <v>0</v>
      </c>
      <c r="X85" s="260">
        <f t="shared" si="30"/>
        <v>0</v>
      </c>
      <c r="Y85" s="260">
        <f t="shared" si="31"/>
        <v>0</v>
      </c>
      <c r="Z85" s="260">
        <f t="shared" si="32"/>
        <v>0</v>
      </c>
      <c r="AA85" s="6">
        <f t="shared" si="34"/>
        <v>0</v>
      </c>
    </row>
    <row r="86" spans="1:27" ht="15" customHeight="1">
      <c r="A86" s="250" t="s">
        <v>315</v>
      </c>
      <c r="B86" s="421" t="s">
        <v>7</v>
      </c>
      <c r="C86" s="420"/>
      <c r="D86" s="2">
        <v>83</v>
      </c>
      <c r="E86" s="256"/>
      <c r="F86" s="255"/>
      <c r="G86" s="255"/>
      <c r="H86" s="255"/>
      <c r="I86" s="257">
        <f t="shared" si="26"/>
        <v>0</v>
      </c>
      <c r="J86" s="255"/>
      <c r="K86" s="255"/>
      <c r="L86" s="255"/>
      <c r="M86" s="257">
        <f t="shared" si="27"/>
        <v>0</v>
      </c>
      <c r="N86" s="255"/>
      <c r="O86" s="255"/>
      <c r="P86" s="255"/>
      <c r="Q86" s="257">
        <f t="shared" si="28"/>
        <v>0</v>
      </c>
      <c r="R86" s="255"/>
      <c r="S86" s="255"/>
      <c r="T86" s="255"/>
      <c r="U86" s="257">
        <f t="shared" si="29"/>
        <v>0</v>
      </c>
      <c r="V86" s="237">
        <f t="shared" si="17"/>
        <v>0</v>
      </c>
      <c r="W86" s="260">
        <f t="shared" si="33"/>
        <v>0</v>
      </c>
      <c r="X86" s="260">
        <f t="shared" si="30"/>
        <v>0</v>
      </c>
      <c r="Y86" s="260">
        <f t="shared" si="31"/>
        <v>0</v>
      </c>
      <c r="Z86" s="260">
        <f t="shared" si="32"/>
        <v>0</v>
      </c>
      <c r="AA86" s="6">
        <f t="shared" si="34"/>
        <v>0</v>
      </c>
    </row>
    <row r="87" spans="1:27" ht="15" customHeight="1">
      <c r="A87" s="250" t="s">
        <v>317</v>
      </c>
      <c r="B87" s="421" t="s">
        <v>8</v>
      </c>
      <c r="C87" s="420"/>
      <c r="D87" s="2">
        <v>84</v>
      </c>
      <c r="E87" s="256">
        <v>1</v>
      </c>
      <c r="F87" s="255">
        <v>1</v>
      </c>
      <c r="G87" s="255"/>
      <c r="H87" s="255"/>
      <c r="I87" s="257">
        <f t="shared" si="26"/>
        <v>1</v>
      </c>
      <c r="J87" s="255"/>
      <c r="K87" s="255"/>
      <c r="L87" s="255">
        <v>0</v>
      </c>
      <c r="M87" s="257">
        <f t="shared" si="27"/>
        <v>0</v>
      </c>
      <c r="N87" s="255"/>
      <c r="O87" s="255"/>
      <c r="P87" s="255"/>
      <c r="Q87" s="257">
        <f t="shared" si="28"/>
        <v>0</v>
      </c>
      <c r="R87" s="255"/>
      <c r="S87" s="255"/>
      <c r="T87" s="255"/>
      <c r="U87" s="257">
        <f t="shared" si="29"/>
        <v>0</v>
      </c>
      <c r="V87" s="237">
        <f t="shared" si="17"/>
        <v>1</v>
      </c>
      <c r="W87" s="260">
        <f t="shared" si="33"/>
        <v>1</v>
      </c>
      <c r="X87" s="260">
        <f t="shared" si="30"/>
        <v>1</v>
      </c>
      <c r="Y87" s="260">
        <f t="shared" si="31"/>
        <v>1</v>
      </c>
      <c r="Z87" s="260">
        <f t="shared" si="32"/>
        <v>1</v>
      </c>
      <c r="AA87" s="6">
        <f t="shared" si="34"/>
        <v>0</v>
      </c>
    </row>
    <row r="88" spans="1:27" ht="15" customHeight="1">
      <c r="A88" s="250" t="s">
        <v>342</v>
      </c>
      <c r="B88" s="421" t="s">
        <v>462</v>
      </c>
      <c r="C88" s="434"/>
      <c r="D88" s="2">
        <v>85</v>
      </c>
      <c r="E88" s="256">
        <v>3155</v>
      </c>
      <c r="F88" s="153">
        <v>260</v>
      </c>
      <c r="G88" s="153">
        <v>260</v>
      </c>
      <c r="H88" s="153">
        <v>262</v>
      </c>
      <c r="I88" s="257">
        <f t="shared" si="26"/>
        <v>782</v>
      </c>
      <c r="J88" s="153">
        <v>260</v>
      </c>
      <c r="K88" s="153">
        <v>260</v>
      </c>
      <c r="L88" s="153">
        <v>262</v>
      </c>
      <c r="M88" s="257">
        <f t="shared" si="27"/>
        <v>782</v>
      </c>
      <c r="N88" s="153">
        <v>260</v>
      </c>
      <c r="O88" s="153">
        <v>260</v>
      </c>
      <c r="P88" s="153">
        <v>274</v>
      </c>
      <c r="Q88" s="257">
        <f t="shared" si="28"/>
        <v>794</v>
      </c>
      <c r="R88" s="153">
        <v>260</v>
      </c>
      <c r="S88" s="153">
        <v>262</v>
      </c>
      <c r="T88" s="153">
        <v>275</v>
      </c>
      <c r="U88" s="257">
        <f t="shared" si="29"/>
        <v>797</v>
      </c>
      <c r="V88" s="237">
        <f t="shared" si="17"/>
        <v>3155</v>
      </c>
      <c r="W88" s="260">
        <f t="shared" si="33"/>
        <v>782</v>
      </c>
      <c r="X88" s="260">
        <f t="shared" si="30"/>
        <v>1564</v>
      </c>
      <c r="Y88" s="260">
        <f t="shared" si="31"/>
        <v>2358</v>
      </c>
      <c r="Z88" s="260">
        <f t="shared" si="32"/>
        <v>3155</v>
      </c>
      <c r="AA88" s="6">
        <f t="shared" si="34"/>
        <v>0</v>
      </c>
    </row>
    <row r="89" spans="1:27" ht="33.75" customHeight="1">
      <c r="A89" s="422" t="s">
        <v>89</v>
      </c>
      <c r="B89" s="422"/>
      <c r="C89" s="422"/>
      <c r="D89" s="2">
        <v>86</v>
      </c>
      <c r="E89" s="256">
        <f>E91+E95+E103+E107+E116</f>
        <v>82147</v>
      </c>
      <c r="F89" s="253">
        <f>F91+F95+F103+F107+F116</f>
        <v>6464</v>
      </c>
      <c r="G89" s="253">
        <f>G91+G95+G103+G107+G116</f>
        <v>6362</v>
      </c>
      <c r="H89" s="253">
        <f>H91+H95+H103+H107+H116</f>
        <v>6360</v>
      </c>
      <c r="I89" s="263">
        <f>SUM(F89:H89)</f>
        <v>19186</v>
      </c>
      <c r="J89" s="253">
        <f>J91+J95+J103+J107+J116</f>
        <v>6594</v>
      </c>
      <c r="K89" s="253">
        <f>K91+K95+K103+K107+K116</f>
        <v>6596</v>
      </c>
      <c r="L89" s="253">
        <f>L91+L95+L103+L107+L116</f>
        <v>9861</v>
      </c>
      <c r="M89" s="263">
        <f t="shared" si="27"/>
        <v>23051</v>
      </c>
      <c r="N89" s="253">
        <f>N91+N95+N103+N107+N116</f>
        <v>6594</v>
      </c>
      <c r="O89" s="253">
        <f>O91+O95+O103+O107+O116</f>
        <v>6595</v>
      </c>
      <c r="P89" s="253">
        <f>P91+P95+P103+P107+P116</f>
        <v>6762</v>
      </c>
      <c r="Q89" s="263">
        <f t="shared" si="28"/>
        <v>19951</v>
      </c>
      <c r="R89" s="253">
        <f>R91+R95+R103+R107+R116</f>
        <v>6595</v>
      </c>
      <c r="S89" s="253">
        <f>S91+S95+S103+S107+S116</f>
        <v>6598</v>
      </c>
      <c r="T89" s="253">
        <f>T91+T95+T103+T107+T116</f>
        <v>6766</v>
      </c>
      <c r="U89" s="263">
        <f t="shared" si="29"/>
        <v>19959</v>
      </c>
      <c r="V89" s="237">
        <f t="shared" si="17"/>
        <v>82147</v>
      </c>
      <c r="W89" s="260">
        <f t="shared" si="33"/>
        <v>19186</v>
      </c>
      <c r="X89" s="260">
        <f t="shared" si="30"/>
        <v>42237</v>
      </c>
      <c r="Y89" s="260">
        <f t="shared" si="31"/>
        <v>62188</v>
      </c>
      <c r="Z89" s="260">
        <f t="shared" si="32"/>
        <v>82147</v>
      </c>
      <c r="AA89" s="6">
        <f t="shared" si="34"/>
        <v>0</v>
      </c>
    </row>
    <row r="90" spans="1:27" ht="30" customHeight="1">
      <c r="A90" s="250" t="s">
        <v>175</v>
      </c>
      <c r="B90" s="413" t="s">
        <v>230</v>
      </c>
      <c r="C90" s="415"/>
      <c r="D90" s="2">
        <v>87</v>
      </c>
      <c r="E90" s="252">
        <f>E91+E95</f>
        <v>66235</v>
      </c>
      <c r="F90" s="253">
        <f>F91+F95</f>
        <v>5050</v>
      </c>
      <c r="G90" s="253">
        <f>G91+G95</f>
        <v>5051</v>
      </c>
      <c r="H90" s="253">
        <f>H91+H95</f>
        <v>5048</v>
      </c>
      <c r="I90" s="263">
        <f t="shared" si="26"/>
        <v>15149</v>
      </c>
      <c r="J90" s="253">
        <f>J91+J95</f>
        <v>5284</v>
      </c>
      <c r="K90" s="253">
        <f>K91+K95</f>
        <v>5285</v>
      </c>
      <c r="L90" s="253">
        <f>L91+L95</f>
        <v>8524</v>
      </c>
      <c r="M90" s="263">
        <f t="shared" si="27"/>
        <v>19093</v>
      </c>
      <c r="N90" s="253">
        <f>N91+N95</f>
        <v>5284</v>
      </c>
      <c r="O90" s="253">
        <f>O91+O95</f>
        <v>5284</v>
      </c>
      <c r="P90" s="253">
        <f>P91+P95</f>
        <v>5426</v>
      </c>
      <c r="Q90" s="263">
        <f t="shared" si="28"/>
        <v>15994</v>
      </c>
      <c r="R90" s="253">
        <f>R91+R95</f>
        <v>5285</v>
      </c>
      <c r="S90" s="253">
        <f>S91+S95</f>
        <v>5286</v>
      </c>
      <c r="T90" s="253">
        <f>T91+T95</f>
        <v>5428</v>
      </c>
      <c r="U90" s="263">
        <f t="shared" si="29"/>
        <v>15999</v>
      </c>
      <c r="V90" s="237">
        <f t="shared" si="17"/>
        <v>66235</v>
      </c>
      <c r="W90" s="260">
        <f t="shared" si="33"/>
        <v>15149</v>
      </c>
      <c r="X90" s="260">
        <f t="shared" si="30"/>
        <v>34242</v>
      </c>
      <c r="Y90" s="260">
        <f t="shared" si="31"/>
        <v>50236</v>
      </c>
      <c r="Z90" s="260">
        <f t="shared" si="32"/>
        <v>66235</v>
      </c>
      <c r="AA90" s="6">
        <f t="shared" si="34"/>
        <v>0</v>
      </c>
    </row>
    <row r="91" spans="1:27" ht="28.5" customHeight="1">
      <c r="A91" s="258" t="s">
        <v>279</v>
      </c>
      <c r="B91" s="405" t="s">
        <v>132</v>
      </c>
      <c r="C91" s="405"/>
      <c r="D91" s="2">
        <v>88</v>
      </c>
      <c r="E91" s="252">
        <f>E92+E93+E94</f>
        <v>53417</v>
      </c>
      <c r="F91" s="253">
        <f>F92+F93+F94</f>
        <v>4450</v>
      </c>
      <c r="G91" s="253">
        <f>G92+G93+G94</f>
        <v>4452</v>
      </c>
      <c r="H91" s="253">
        <f>H92+H93+H94</f>
        <v>4453</v>
      </c>
      <c r="I91" s="263">
        <f t="shared" si="26"/>
        <v>13355</v>
      </c>
      <c r="J91" s="253">
        <f>J92+J93+J94</f>
        <v>4450</v>
      </c>
      <c r="K91" s="253">
        <f>K92+K93+K94</f>
        <v>4452</v>
      </c>
      <c r="L91" s="253">
        <f>L92+L93+L94</f>
        <v>4453</v>
      </c>
      <c r="M91" s="263">
        <f t="shared" si="27"/>
        <v>13355</v>
      </c>
      <c r="N91" s="253">
        <f>N92+N93+N94</f>
        <v>4450</v>
      </c>
      <c r="O91" s="253">
        <f>O92+O93+O94</f>
        <v>4451</v>
      </c>
      <c r="P91" s="253">
        <f>P92+P93+P94</f>
        <v>4453</v>
      </c>
      <c r="Q91" s="263">
        <f t="shared" si="28"/>
        <v>13354</v>
      </c>
      <c r="R91" s="253">
        <f>R92+R93+R94</f>
        <v>4450</v>
      </c>
      <c r="S91" s="253">
        <f>S92+S93+S94</f>
        <v>4451</v>
      </c>
      <c r="T91" s="253">
        <f>T92+T93+T94</f>
        <v>4452</v>
      </c>
      <c r="U91" s="263">
        <f t="shared" si="29"/>
        <v>13353</v>
      </c>
      <c r="V91" s="237">
        <f t="shared" si="17"/>
        <v>53417</v>
      </c>
      <c r="W91" s="260">
        <f t="shared" si="33"/>
        <v>13355</v>
      </c>
      <c r="X91" s="260">
        <f t="shared" si="30"/>
        <v>26710</v>
      </c>
      <c r="Y91" s="260">
        <f t="shared" si="31"/>
        <v>40064</v>
      </c>
      <c r="Z91" s="260">
        <f t="shared" si="32"/>
        <v>53417</v>
      </c>
      <c r="AA91" s="6">
        <f t="shared" si="34"/>
        <v>0</v>
      </c>
    </row>
    <row r="92" spans="1:27" ht="28.5" customHeight="1">
      <c r="A92" s="258"/>
      <c r="B92" s="421" t="s">
        <v>131</v>
      </c>
      <c r="C92" s="421"/>
      <c r="D92" s="2">
        <v>89</v>
      </c>
      <c r="E92" s="76">
        <v>38300</v>
      </c>
      <c r="F92" s="153">
        <v>3191</v>
      </c>
      <c r="G92" s="153">
        <v>3192</v>
      </c>
      <c r="H92" s="153">
        <v>3192</v>
      </c>
      <c r="I92" s="257">
        <f t="shared" si="26"/>
        <v>9575</v>
      </c>
      <c r="J92" s="153">
        <v>3191</v>
      </c>
      <c r="K92" s="153">
        <v>3192</v>
      </c>
      <c r="L92" s="153">
        <v>3192</v>
      </c>
      <c r="M92" s="257">
        <f t="shared" si="27"/>
        <v>9575</v>
      </c>
      <c r="N92" s="153">
        <v>3191</v>
      </c>
      <c r="O92" s="153">
        <v>3192</v>
      </c>
      <c r="P92" s="153">
        <v>3192</v>
      </c>
      <c r="Q92" s="257">
        <f t="shared" si="28"/>
        <v>9575</v>
      </c>
      <c r="R92" s="153">
        <v>3191</v>
      </c>
      <c r="S92" s="153">
        <v>3192</v>
      </c>
      <c r="T92" s="153">
        <v>3192</v>
      </c>
      <c r="U92" s="257">
        <f t="shared" si="29"/>
        <v>9575</v>
      </c>
      <c r="V92" s="237">
        <f t="shared" si="17"/>
        <v>38300</v>
      </c>
      <c r="W92" s="260">
        <f t="shared" si="33"/>
        <v>9575</v>
      </c>
      <c r="X92" s="260">
        <f t="shared" si="30"/>
        <v>19150</v>
      </c>
      <c r="Y92" s="260">
        <f t="shared" si="31"/>
        <v>28725</v>
      </c>
      <c r="Z92" s="260">
        <f t="shared" si="32"/>
        <v>38300</v>
      </c>
      <c r="AA92" s="6">
        <f t="shared" si="34"/>
        <v>0</v>
      </c>
    </row>
    <row r="93" spans="1:27" ht="39" customHeight="1">
      <c r="A93" s="418"/>
      <c r="B93" s="427" t="s">
        <v>10</v>
      </c>
      <c r="C93" s="428"/>
      <c r="D93" s="2">
        <v>90</v>
      </c>
      <c r="E93" s="76">
        <v>9867</v>
      </c>
      <c r="F93" s="255">
        <v>822</v>
      </c>
      <c r="G93" s="255">
        <v>822</v>
      </c>
      <c r="H93" s="255">
        <v>823</v>
      </c>
      <c r="I93" s="257">
        <f t="shared" si="26"/>
        <v>2467</v>
      </c>
      <c r="J93" s="255">
        <v>822</v>
      </c>
      <c r="K93" s="255">
        <v>822</v>
      </c>
      <c r="L93" s="255">
        <v>823</v>
      </c>
      <c r="M93" s="257">
        <f t="shared" si="27"/>
        <v>2467</v>
      </c>
      <c r="N93" s="255">
        <v>822</v>
      </c>
      <c r="O93" s="255">
        <v>822</v>
      </c>
      <c r="P93" s="255">
        <v>823</v>
      </c>
      <c r="Q93" s="257">
        <f t="shared" si="28"/>
        <v>2467</v>
      </c>
      <c r="R93" s="255">
        <v>822</v>
      </c>
      <c r="S93" s="255">
        <v>822</v>
      </c>
      <c r="T93" s="255">
        <v>822</v>
      </c>
      <c r="U93" s="257">
        <f t="shared" si="29"/>
        <v>2466</v>
      </c>
      <c r="V93" s="237">
        <f t="shared" si="17"/>
        <v>9867</v>
      </c>
      <c r="W93" s="260">
        <f t="shared" si="33"/>
        <v>2467</v>
      </c>
      <c r="X93" s="260">
        <f t="shared" si="30"/>
        <v>4934</v>
      </c>
      <c r="Y93" s="260">
        <f t="shared" si="31"/>
        <v>7401</v>
      </c>
      <c r="Z93" s="260">
        <f t="shared" si="32"/>
        <v>9867</v>
      </c>
      <c r="AA93" s="6">
        <f t="shared" si="34"/>
        <v>0</v>
      </c>
    </row>
    <row r="94" spans="1:27" ht="18.75" customHeight="1">
      <c r="A94" s="418"/>
      <c r="B94" s="421" t="s">
        <v>11</v>
      </c>
      <c r="C94" s="421"/>
      <c r="D94" s="2">
        <v>91</v>
      </c>
      <c r="E94" s="76">
        <v>5250</v>
      </c>
      <c r="F94" s="255">
        <v>437</v>
      </c>
      <c r="G94" s="255">
        <v>438</v>
      </c>
      <c r="H94" s="255">
        <v>438</v>
      </c>
      <c r="I94" s="257">
        <f t="shared" si="26"/>
        <v>1313</v>
      </c>
      <c r="J94" s="255">
        <v>437</v>
      </c>
      <c r="K94" s="255">
        <v>438</v>
      </c>
      <c r="L94" s="255">
        <v>438</v>
      </c>
      <c r="M94" s="257">
        <f t="shared" si="27"/>
        <v>1313</v>
      </c>
      <c r="N94" s="255">
        <v>437</v>
      </c>
      <c r="O94" s="255">
        <v>437</v>
      </c>
      <c r="P94" s="255">
        <v>438</v>
      </c>
      <c r="Q94" s="257">
        <f t="shared" si="28"/>
        <v>1312</v>
      </c>
      <c r="R94" s="255">
        <v>437</v>
      </c>
      <c r="S94" s="255">
        <v>437</v>
      </c>
      <c r="T94" s="255">
        <v>438</v>
      </c>
      <c r="U94" s="257">
        <f t="shared" si="29"/>
        <v>1312</v>
      </c>
      <c r="V94" s="237">
        <f t="shared" si="17"/>
        <v>5250</v>
      </c>
      <c r="W94" s="260">
        <f t="shared" si="33"/>
        <v>1313</v>
      </c>
      <c r="X94" s="260">
        <f t="shared" si="30"/>
        <v>2626</v>
      </c>
      <c r="Y94" s="260">
        <f t="shared" si="31"/>
        <v>3938</v>
      </c>
      <c r="Z94" s="260">
        <f t="shared" si="32"/>
        <v>5250</v>
      </c>
      <c r="AA94" s="6">
        <f t="shared" si="34"/>
        <v>0</v>
      </c>
    </row>
    <row r="95" spans="1:27" ht="42" customHeight="1">
      <c r="A95" s="250" t="s">
        <v>281</v>
      </c>
      <c r="B95" s="405" t="s">
        <v>420</v>
      </c>
      <c r="C95" s="405"/>
      <c r="D95" s="2">
        <v>92</v>
      </c>
      <c r="E95" s="252">
        <f>E96+E99+E100+E101+E102</f>
        <v>12818</v>
      </c>
      <c r="F95" s="253">
        <f>F96+F99+F100+F101+F102</f>
        <v>600</v>
      </c>
      <c r="G95" s="253">
        <f>G96+G99+G100+G101+G102</f>
        <v>599</v>
      </c>
      <c r="H95" s="253">
        <f>H96+H99+H100+H101+H102</f>
        <v>595</v>
      </c>
      <c r="I95" s="257">
        <f t="shared" si="26"/>
        <v>1794</v>
      </c>
      <c r="J95" s="253">
        <f>J96+J99+J100+J101+J102</f>
        <v>834</v>
      </c>
      <c r="K95" s="253">
        <f>K96+K99+K100+K101+K102</f>
        <v>833</v>
      </c>
      <c r="L95" s="253">
        <f>L96+L99+L100+L101+L102</f>
        <v>4071</v>
      </c>
      <c r="M95" s="257">
        <f t="shared" si="27"/>
        <v>5738</v>
      </c>
      <c r="N95" s="253">
        <f>N96+N99+N100+N101+N102</f>
        <v>834</v>
      </c>
      <c r="O95" s="253">
        <f>O96+O99+O100+O101+O102</f>
        <v>833</v>
      </c>
      <c r="P95" s="253">
        <f>P96+P99+P100+P101+P102</f>
        <v>973</v>
      </c>
      <c r="Q95" s="257">
        <f t="shared" si="28"/>
        <v>2640</v>
      </c>
      <c r="R95" s="253">
        <f>R96+R99+R100+R101+R102</f>
        <v>835</v>
      </c>
      <c r="S95" s="253">
        <f>S96+S99+S100+S101+S102</f>
        <v>835</v>
      </c>
      <c r="T95" s="253">
        <f>T96+T99+T100+T101+T102</f>
        <v>976</v>
      </c>
      <c r="U95" s="257">
        <f t="shared" si="29"/>
        <v>2646</v>
      </c>
      <c r="V95" s="237">
        <f t="shared" si="17"/>
        <v>12818</v>
      </c>
      <c r="W95" s="260">
        <f t="shared" si="33"/>
        <v>1794</v>
      </c>
      <c r="X95" s="260">
        <f t="shared" si="30"/>
        <v>7532</v>
      </c>
      <c r="Y95" s="260">
        <f t="shared" si="31"/>
        <v>10172</v>
      </c>
      <c r="Z95" s="260">
        <f t="shared" si="32"/>
        <v>12818</v>
      </c>
      <c r="AA95" s="6">
        <f t="shared" si="34"/>
        <v>0</v>
      </c>
    </row>
    <row r="96" spans="1:27" ht="57.75" customHeight="1">
      <c r="A96" s="250"/>
      <c r="B96" s="421" t="s">
        <v>12</v>
      </c>
      <c r="C96" s="421"/>
      <c r="D96" s="2">
        <v>93</v>
      </c>
      <c r="E96" s="256">
        <v>2670</v>
      </c>
      <c r="F96" s="255">
        <v>222</v>
      </c>
      <c r="G96" s="255">
        <v>222</v>
      </c>
      <c r="H96" s="255">
        <v>223</v>
      </c>
      <c r="I96" s="257">
        <f t="shared" si="26"/>
        <v>667</v>
      </c>
      <c r="J96" s="255">
        <v>222</v>
      </c>
      <c r="K96" s="255">
        <v>222</v>
      </c>
      <c r="L96" s="255">
        <v>223</v>
      </c>
      <c r="M96" s="257">
        <f t="shared" si="27"/>
        <v>667</v>
      </c>
      <c r="N96" s="255">
        <v>222</v>
      </c>
      <c r="O96" s="255">
        <v>222</v>
      </c>
      <c r="P96" s="255">
        <v>223</v>
      </c>
      <c r="Q96" s="257">
        <f t="shared" si="28"/>
        <v>667</v>
      </c>
      <c r="R96" s="255">
        <v>223</v>
      </c>
      <c r="S96" s="255">
        <v>223</v>
      </c>
      <c r="T96" s="255">
        <v>223</v>
      </c>
      <c r="U96" s="257">
        <f t="shared" si="29"/>
        <v>669</v>
      </c>
      <c r="V96" s="237">
        <f t="shared" si="17"/>
        <v>2670</v>
      </c>
      <c r="W96" s="260">
        <f t="shared" si="33"/>
        <v>667</v>
      </c>
      <c r="X96" s="260">
        <f t="shared" si="30"/>
        <v>1334</v>
      </c>
      <c r="Y96" s="260">
        <f t="shared" si="31"/>
        <v>2001</v>
      </c>
      <c r="Z96" s="260">
        <f t="shared" si="32"/>
        <v>2670</v>
      </c>
      <c r="AA96" s="6">
        <f t="shared" si="34"/>
        <v>0</v>
      </c>
    </row>
    <row r="97" spans="1:27" ht="42" customHeight="1">
      <c r="A97" s="250"/>
      <c r="B97" s="129"/>
      <c r="C97" s="129" t="s">
        <v>13</v>
      </c>
      <c r="D97" s="2">
        <v>94</v>
      </c>
      <c r="E97" s="256"/>
      <c r="F97" s="255"/>
      <c r="G97" s="255"/>
      <c r="H97" s="255"/>
      <c r="I97" s="257">
        <f t="shared" si="26"/>
        <v>0</v>
      </c>
      <c r="J97" s="255"/>
      <c r="K97" s="255"/>
      <c r="L97" s="255"/>
      <c r="M97" s="257">
        <f t="shared" si="27"/>
        <v>0</v>
      </c>
      <c r="N97" s="255"/>
      <c r="O97" s="255"/>
      <c r="P97" s="255"/>
      <c r="Q97" s="257">
        <f t="shared" si="28"/>
        <v>0</v>
      </c>
      <c r="R97" s="255"/>
      <c r="S97" s="255"/>
      <c r="T97" s="255"/>
      <c r="U97" s="257">
        <f t="shared" si="29"/>
        <v>0</v>
      </c>
      <c r="V97" s="237">
        <f aca="true" t="shared" si="36" ref="V97:V112">F97+G97+H97+J97+K97+L97+N97+O97+P97+R97+S97+T97</f>
        <v>0</v>
      </c>
      <c r="W97" s="260">
        <f t="shared" si="33"/>
        <v>0</v>
      </c>
      <c r="X97" s="260">
        <f t="shared" si="30"/>
        <v>0</v>
      </c>
      <c r="Y97" s="260">
        <f t="shared" si="31"/>
        <v>0</v>
      </c>
      <c r="Z97" s="260">
        <f t="shared" si="32"/>
        <v>0</v>
      </c>
      <c r="AA97" s="6">
        <f t="shared" si="34"/>
        <v>0</v>
      </c>
    </row>
    <row r="98" spans="1:27" ht="54" customHeight="1">
      <c r="A98" s="250"/>
      <c r="B98" s="129"/>
      <c r="C98" s="129" t="s">
        <v>14</v>
      </c>
      <c r="D98" s="2">
        <v>95</v>
      </c>
      <c r="E98" s="256"/>
      <c r="F98" s="255"/>
      <c r="G98" s="255"/>
      <c r="H98" s="255"/>
      <c r="I98" s="257">
        <f t="shared" si="26"/>
        <v>0</v>
      </c>
      <c r="J98" s="255"/>
      <c r="K98" s="255"/>
      <c r="L98" s="255"/>
      <c r="M98" s="257">
        <f t="shared" si="27"/>
        <v>0</v>
      </c>
      <c r="N98" s="255"/>
      <c r="O98" s="255"/>
      <c r="P98" s="255"/>
      <c r="Q98" s="257">
        <f t="shared" si="28"/>
        <v>0</v>
      </c>
      <c r="R98" s="255"/>
      <c r="S98" s="255"/>
      <c r="T98" s="255"/>
      <c r="U98" s="257">
        <f t="shared" si="29"/>
        <v>0</v>
      </c>
      <c r="V98" s="237">
        <f t="shared" si="36"/>
        <v>0</v>
      </c>
      <c r="W98" s="260">
        <f t="shared" si="33"/>
        <v>0</v>
      </c>
      <c r="X98" s="260">
        <f t="shared" si="30"/>
        <v>0</v>
      </c>
      <c r="Y98" s="260">
        <f t="shared" si="31"/>
        <v>0</v>
      </c>
      <c r="Z98" s="260">
        <f t="shared" si="32"/>
        <v>0</v>
      </c>
      <c r="AA98" s="6">
        <f t="shared" si="34"/>
        <v>0</v>
      </c>
    </row>
    <row r="99" spans="1:27" ht="21.75" customHeight="1">
      <c r="A99" s="250"/>
      <c r="B99" s="421" t="s">
        <v>15</v>
      </c>
      <c r="C99" s="421"/>
      <c r="D99" s="2">
        <v>96</v>
      </c>
      <c r="E99" s="256">
        <v>2730</v>
      </c>
      <c r="F99" s="255">
        <v>228</v>
      </c>
      <c r="G99" s="255">
        <v>227</v>
      </c>
      <c r="H99" s="255">
        <v>227</v>
      </c>
      <c r="I99" s="257">
        <f t="shared" si="26"/>
        <v>682</v>
      </c>
      <c r="J99" s="255">
        <v>228</v>
      </c>
      <c r="K99" s="255">
        <v>227</v>
      </c>
      <c r="L99" s="255">
        <v>227</v>
      </c>
      <c r="M99" s="257">
        <f t="shared" si="27"/>
        <v>682</v>
      </c>
      <c r="N99" s="255">
        <v>228</v>
      </c>
      <c r="O99" s="255">
        <v>227</v>
      </c>
      <c r="P99" s="255">
        <v>227</v>
      </c>
      <c r="Q99" s="257">
        <f t="shared" si="28"/>
        <v>682</v>
      </c>
      <c r="R99" s="255">
        <v>228</v>
      </c>
      <c r="S99" s="255">
        <v>228</v>
      </c>
      <c r="T99" s="255">
        <v>228</v>
      </c>
      <c r="U99" s="257">
        <f t="shared" si="29"/>
        <v>684</v>
      </c>
      <c r="V99" s="237">
        <f t="shared" si="36"/>
        <v>2730</v>
      </c>
      <c r="W99" s="260">
        <f t="shared" si="33"/>
        <v>682</v>
      </c>
      <c r="X99" s="260">
        <f t="shared" si="30"/>
        <v>1364</v>
      </c>
      <c r="Y99" s="260">
        <f t="shared" si="31"/>
        <v>2046</v>
      </c>
      <c r="Z99" s="260">
        <f t="shared" si="32"/>
        <v>2730</v>
      </c>
      <c r="AA99" s="6">
        <f t="shared" si="34"/>
        <v>0</v>
      </c>
    </row>
    <row r="100" spans="1:27" ht="19.5" customHeight="1">
      <c r="A100" s="250"/>
      <c r="B100" s="421" t="s">
        <v>16</v>
      </c>
      <c r="C100" s="421"/>
      <c r="D100" s="2">
        <v>97</v>
      </c>
      <c r="E100" s="256">
        <v>2000</v>
      </c>
      <c r="F100" s="255"/>
      <c r="G100" s="255"/>
      <c r="H100" s="255"/>
      <c r="I100" s="257">
        <f t="shared" si="26"/>
        <v>0</v>
      </c>
      <c r="J100" s="255">
        <v>222</v>
      </c>
      <c r="K100" s="255">
        <v>222</v>
      </c>
      <c r="L100" s="255">
        <v>222</v>
      </c>
      <c r="M100" s="257">
        <f t="shared" si="27"/>
        <v>666</v>
      </c>
      <c r="N100" s="255">
        <v>222</v>
      </c>
      <c r="O100" s="255">
        <v>222</v>
      </c>
      <c r="P100" s="255">
        <v>223</v>
      </c>
      <c r="Q100" s="257">
        <f t="shared" si="28"/>
        <v>667</v>
      </c>
      <c r="R100" s="255">
        <v>222</v>
      </c>
      <c r="S100" s="255">
        <v>222</v>
      </c>
      <c r="T100" s="255">
        <v>223</v>
      </c>
      <c r="U100" s="257">
        <f t="shared" si="29"/>
        <v>667</v>
      </c>
      <c r="V100" s="237">
        <f t="shared" si="36"/>
        <v>2000</v>
      </c>
      <c r="W100" s="260">
        <f t="shared" si="33"/>
        <v>0</v>
      </c>
      <c r="X100" s="260">
        <f t="shared" si="30"/>
        <v>666</v>
      </c>
      <c r="Y100" s="260">
        <f t="shared" si="31"/>
        <v>1333</v>
      </c>
      <c r="Z100" s="260">
        <f t="shared" si="32"/>
        <v>2000</v>
      </c>
      <c r="AA100" s="6">
        <f t="shared" si="34"/>
        <v>0</v>
      </c>
    </row>
    <row r="101" spans="1:27" ht="32.25" customHeight="1">
      <c r="A101" s="250"/>
      <c r="B101" s="421" t="s">
        <v>17</v>
      </c>
      <c r="C101" s="421"/>
      <c r="D101" s="2">
        <v>98</v>
      </c>
      <c r="E101" s="256">
        <v>3096</v>
      </c>
      <c r="F101" s="255"/>
      <c r="G101" s="255"/>
      <c r="H101" s="255"/>
      <c r="I101" s="257">
        <f t="shared" si="26"/>
        <v>0</v>
      </c>
      <c r="J101" s="255"/>
      <c r="K101" s="255"/>
      <c r="L101" s="255">
        <v>3096</v>
      </c>
      <c r="M101" s="257">
        <f t="shared" si="27"/>
        <v>3096</v>
      </c>
      <c r="N101" s="255"/>
      <c r="O101" s="255"/>
      <c r="P101" s="255"/>
      <c r="Q101" s="257">
        <f t="shared" si="28"/>
        <v>0</v>
      </c>
      <c r="R101" s="255"/>
      <c r="S101" s="255"/>
      <c r="T101" s="255"/>
      <c r="U101" s="257">
        <f t="shared" si="29"/>
        <v>0</v>
      </c>
      <c r="V101" s="237">
        <f t="shared" si="36"/>
        <v>3096</v>
      </c>
      <c r="W101" s="260">
        <f t="shared" si="33"/>
        <v>0</v>
      </c>
      <c r="X101" s="260">
        <f t="shared" si="30"/>
        <v>3096</v>
      </c>
      <c r="Y101" s="260">
        <f t="shared" si="31"/>
        <v>3096</v>
      </c>
      <c r="Z101" s="260">
        <f t="shared" si="32"/>
        <v>3096</v>
      </c>
      <c r="AA101" s="6">
        <f t="shared" si="34"/>
        <v>0</v>
      </c>
    </row>
    <row r="102" spans="1:27" ht="20.25" customHeight="1">
      <c r="A102" s="250"/>
      <c r="B102" s="421" t="s">
        <v>18</v>
      </c>
      <c r="C102" s="421"/>
      <c r="D102" s="2">
        <v>99</v>
      </c>
      <c r="E102" s="256">
        <v>2322</v>
      </c>
      <c r="F102" s="255">
        <v>150</v>
      </c>
      <c r="G102" s="255">
        <v>150</v>
      </c>
      <c r="H102" s="255">
        <v>145</v>
      </c>
      <c r="I102" s="257">
        <f t="shared" si="26"/>
        <v>445</v>
      </c>
      <c r="J102" s="255">
        <v>162</v>
      </c>
      <c r="K102" s="255">
        <v>162</v>
      </c>
      <c r="L102" s="255">
        <v>303</v>
      </c>
      <c r="M102" s="257">
        <f t="shared" si="27"/>
        <v>627</v>
      </c>
      <c r="N102" s="255">
        <v>162</v>
      </c>
      <c r="O102" s="255">
        <v>162</v>
      </c>
      <c r="P102" s="255">
        <v>300</v>
      </c>
      <c r="Q102" s="257">
        <f t="shared" si="28"/>
        <v>624</v>
      </c>
      <c r="R102" s="255">
        <v>162</v>
      </c>
      <c r="S102" s="255">
        <v>162</v>
      </c>
      <c r="T102" s="255">
        <v>302</v>
      </c>
      <c r="U102" s="257">
        <f t="shared" si="29"/>
        <v>626</v>
      </c>
      <c r="V102" s="237">
        <f t="shared" si="36"/>
        <v>2322</v>
      </c>
      <c r="W102" s="260">
        <f t="shared" si="33"/>
        <v>445</v>
      </c>
      <c r="X102" s="260">
        <f t="shared" si="30"/>
        <v>1072</v>
      </c>
      <c r="Y102" s="260">
        <f t="shared" si="31"/>
        <v>1696</v>
      </c>
      <c r="Z102" s="260">
        <f t="shared" si="32"/>
        <v>2322</v>
      </c>
      <c r="AA102" s="6">
        <f t="shared" si="34"/>
        <v>0</v>
      </c>
    </row>
    <row r="103" spans="1:27" ht="31.5" customHeight="1">
      <c r="A103" s="250" t="s">
        <v>283</v>
      </c>
      <c r="B103" s="405" t="s">
        <v>90</v>
      </c>
      <c r="C103" s="405"/>
      <c r="D103" s="2">
        <v>100</v>
      </c>
      <c r="E103" s="252">
        <f>E104+E105+E106</f>
        <v>358</v>
      </c>
      <c r="F103" s="253">
        <f>F104+F105+F106</f>
        <v>119</v>
      </c>
      <c r="G103" s="253">
        <f>G104+G105+G106</f>
        <v>15</v>
      </c>
      <c r="H103" s="253">
        <f>H104+H105+H106</f>
        <v>15</v>
      </c>
      <c r="I103" s="263">
        <f t="shared" si="26"/>
        <v>149</v>
      </c>
      <c r="J103" s="253">
        <f>J104+J105+J106</f>
        <v>15</v>
      </c>
      <c r="K103" s="253">
        <f>K104+K105+K106</f>
        <v>15</v>
      </c>
      <c r="L103" s="253">
        <f>L104+L105+L106</f>
        <v>40</v>
      </c>
      <c r="M103" s="263">
        <f t="shared" si="27"/>
        <v>70</v>
      </c>
      <c r="N103" s="253">
        <f>N104+N105+N106</f>
        <v>15</v>
      </c>
      <c r="O103" s="253">
        <f>O104+O105+O106</f>
        <v>15</v>
      </c>
      <c r="P103" s="253">
        <f>P104+P105+P106</f>
        <v>39</v>
      </c>
      <c r="Q103" s="263">
        <f t="shared" si="28"/>
        <v>69</v>
      </c>
      <c r="R103" s="253">
        <f>R104+R105+R106</f>
        <v>15</v>
      </c>
      <c r="S103" s="253">
        <f>S104+S105+S106</f>
        <v>15</v>
      </c>
      <c r="T103" s="253">
        <f>T104+T105+T106</f>
        <v>40</v>
      </c>
      <c r="U103" s="263">
        <f t="shared" si="29"/>
        <v>70</v>
      </c>
      <c r="V103" s="237">
        <f t="shared" si="36"/>
        <v>358</v>
      </c>
      <c r="W103" s="260">
        <f t="shared" si="33"/>
        <v>149</v>
      </c>
      <c r="X103" s="260">
        <f t="shared" si="30"/>
        <v>219</v>
      </c>
      <c r="Y103" s="260">
        <f t="shared" si="31"/>
        <v>288</v>
      </c>
      <c r="Z103" s="260">
        <f t="shared" si="32"/>
        <v>358</v>
      </c>
      <c r="AA103" s="6">
        <f t="shared" si="34"/>
        <v>0</v>
      </c>
    </row>
    <row r="104" spans="1:27" ht="33" customHeight="1">
      <c r="A104" s="250"/>
      <c r="B104" s="421" t="s">
        <v>19</v>
      </c>
      <c r="C104" s="421"/>
      <c r="D104" s="2">
        <v>101</v>
      </c>
      <c r="E104" s="256">
        <v>80</v>
      </c>
      <c r="F104" s="255">
        <v>80</v>
      </c>
      <c r="G104" s="255"/>
      <c r="H104" s="255"/>
      <c r="I104" s="257">
        <f t="shared" si="26"/>
        <v>80</v>
      </c>
      <c r="J104" s="255"/>
      <c r="K104" s="255"/>
      <c r="L104" s="255"/>
      <c r="M104" s="257">
        <f t="shared" si="27"/>
        <v>0</v>
      </c>
      <c r="N104" s="255"/>
      <c r="O104" s="255"/>
      <c r="P104" s="255"/>
      <c r="Q104" s="257">
        <f t="shared" si="28"/>
        <v>0</v>
      </c>
      <c r="R104" s="255"/>
      <c r="S104" s="255"/>
      <c r="T104" s="255"/>
      <c r="U104" s="257">
        <f t="shared" si="29"/>
        <v>0</v>
      </c>
      <c r="V104" s="237">
        <f t="shared" si="36"/>
        <v>80</v>
      </c>
      <c r="W104" s="260">
        <f t="shared" si="33"/>
        <v>80</v>
      </c>
      <c r="X104" s="260">
        <f t="shared" si="30"/>
        <v>80</v>
      </c>
      <c r="Y104" s="260">
        <f t="shared" si="31"/>
        <v>80</v>
      </c>
      <c r="Z104" s="260">
        <f t="shared" si="32"/>
        <v>80</v>
      </c>
      <c r="AA104" s="6">
        <f t="shared" si="34"/>
        <v>0</v>
      </c>
    </row>
    <row r="105" spans="1:27" ht="35.25" customHeight="1">
      <c r="A105" s="250"/>
      <c r="B105" s="421" t="s">
        <v>20</v>
      </c>
      <c r="C105" s="421"/>
      <c r="D105" s="2">
        <v>102</v>
      </c>
      <c r="E105" s="256">
        <v>98</v>
      </c>
      <c r="F105" s="255">
        <v>24</v>
      </c>
      <c r="G105" s="255"/>
      <c r="H105" s="255"/>
      <c r="I105" s="257">
        <f t="shared" si="26"/>
        <v>24</v>
      </c>
      <c r="J105" s="255"/>
      <c r="K105" s="255"/>
      <c r="L105" s="255">
        <v>25</v>
      </c>
      <c r="M105" s="257">
        <f t="shared" si="27"/>
        <v>25</v>
      </c>
      <c r="N105" s="255"/>
      <c r="O105" s="255"/>
      <c r="P105" s="255">
        <v>24</v>
      </c>
      <c r="Q105" s="257">
        <f t="shared" si="28"/>
        <v>24</v>
      </c>
      <c r="R105" s="255"/>
      <c r="S105" s="255"/>
      <c r="T105" s="255">
        <v>25</v>
      </c>
      <c r="U105" s="257">
        <f t="shared" si="29"/>
        <v>25</v>
      </c>
      <c r="V105" s="237">
        <f t="shared" si="36"/>
        <v>98</v>
      </c>
      <c r="W105" s="260">
        <f t="shared" si="33"/>
        <v>24</v>
      </c>
      <c r="X105" s="260">
        <f t="shared" si="30"/>
        <v>49</v>
      </c>
      <c r="Y105" s="260">
        <f t="shared" si="31"/>
        <v>73</v>
      </c>
      <c r="Z105" s="260">
        <f t="shared" si="32"/>
        <v>98</v>
      </c>
      <c r="AA105" s="6">
        <f t="shared" si="34"/>
        <v>0</v>
      </c>
    </row>
    <row r="106" spans="1:27" ht="44.25" customHeight="1">
      <c r="A106" s="250"/>
      <c r="B106" s="421" t="s">
        <v>21</v>
      </c>
      <c r="C106" s="421"/>
      <c r="D106" s="2">
        <v>103</v>
      </c>
      <c r="E106" s="256">
        <v>180</v>
      </c>
      <c r="F106" s="255">
        <v>15</v>
      </c>
      <c r="G106" s="255">
        <v>15</v>
      </c>
      <c r="H106" s="255">
        <v>15</v>
      </c>
      <c r="I106" s="257">
        <f t="shared" si="26"/>
        <v>45</v>
      </c>
      <c r="J106" s="255">
        <v>15</v>
      </c>
      <c r="K106" s="255">
        <v>15</v>
      </c>
      <c r="L106" s="255">
        <v>15</v>
      </c>
      <c r="M106" s="257">
        <f t="shared" si="27"/>
        <v>45</v>
      </c>
      <c r="N106" s="255">
        <v>15</v>
      </c>
      <c r="O106" s="255">
        <v>15</v>
      </c>
      <c r="P106" s="255">
        <v>15</v>
      </c>
      <c r="Q106" s="257">
        <f t="shared" si="28"/>
        <v>45</v>
      </c>
      <c r="R106" s="255">
        <v>15</v>
      </c>
      <c r="S106" s="255">
        <v>15</v>
      </c>
      <c r="T106" s="255">
        <v>15</v>
      </c>
      <c r="U106" s="257">
        <f t="shared" si="29"/>
        <v>45</v>
      </c>
      <c r="V106" s="237">
        <f t="shared" si="36"/>
        <v>180</v>
      </c>
      <c r="W106" s="260">
        <f t="shared" si="33"/>
        <v>45</v>
      </c>
      <c r="X106" s="260">
        <f t="shared" si="30"/>
        <v>90</v>
      </c>
      <c r="Y106" s="260">
        <f t="shared" si="31"/>
        <v>135</v>
      </c>
      <c r="Z106" s="260">
        <f t="shared" si="32"/>
        <v>180</v>
      </c>
      <c r="AA106" s="273">
        <f t="shared" si="34"/>
        <v>0</v>
      </c>
    </row>
    <row r="107" spans="1:27" ht="67.5" customHeight="1">
      <c r="A107" s="258" t="s">
        <v>286</v>
      </c>
      <c r="B107" s="405" t="s">
        <v>91</v>
      </c>
      <c r="C107" s="405"/>
      <c r="D107" s="2">
        <v>104</v>
      </c>
      <c r="E107" s="252">
        <f>E108+E111+E114+E115</f>
        <v>1705</v>
      </c>
      <c r="F107" s="253">
        <f>F108+F111+F114+F115</f>
        <v>142</v>
      </c>
      <c r="G107" s="253">
        <f>G108+G111+G114+G115</f>
        <v>142</v>
      </c>
      <c r="H107" s="253">
        <f>H108+H111+H114+H115</f>
        <v>142</v>
      </c>
      <c r="I107" s="263">
        <f t="shared" si="26"/>
        <v>426</v>
      </c>
      <c r="J107" s="253">
        <f>J108+J111+J114+J115</f>
        <v>142</v>
      </c>
      <c r="K107" s="253">
        <f>K108+K111+K114+K115</f>
        <v>142</v>
      </c>
      <c r="L107" s="253">
        <f>L108+L111+L114+L115</f>
        <v>142</v>
      </c>
      <c r="M107" s="263">
        <f t="shared" si="27"/>
        <v>426</v>
      </c>
      <c r="N107" s="253">
        <f>N108+N111+N114+N115</f>
        <v>142</v>
      </c>
      <c r="O107" s="253">
        <f>O108+O111+O114+O115</f>
        <v>142</v>
      </c>
      <c r="P107" s="253">
        <f>P108+P111+P114+P115</f>
        <v>142</v>
      </c>
      <c r="Q107" s="263">
        <f t="shared" si="28"/>
        <v>426</v>
      </c>
      <c r="R107" s="253">
        <f>R108+R111+R114+R115</f>
        <v>142</v>
      </c>
      <c r="S107" s="253">
        <f>S108+S111+S114+S115</f>
        <v>142</v>
      </c>
      <c r="T107" s="253">
        <f>T108+T111+T114+T115</f>
        <v>143</v>
      </c>
      <c r="U107" s="263">
        <f t="shared" si="29"/>
        <v>427</v>
      </c>
      <c r="V107" s="237">
        <f t="shared" si="36"/>
        <v>1705</v>
      </c>
      <c r="W107" s="260">
        <f t="shared" si="33"/>
        <v>426</v>
      </c>
      <c r="X107" s="260">
        <f t="shared" si="30"/>
        <v>852</v>
      </c>
      <c r="Y107" s="260">
        <f t="shared" si="31"/>
        <v>1278</v>
      </c>
      <c r="Z107" s="260">
        <f t="shared" si="32"/>
        <v>1705</v>
      </c>
      <c r="AA107" s="6">
        <f t="shared" si="34"/>
        <v>0</v>
      </c>
    </row>
    <row r="108" spans="1:27" ht="19.5" customHeight="1">
      <c r="A108" s="418"/>
      <c r="B108" s="405" t="s">
        <v>61</v>
      </c>
      <c r="C108" s="405"/>
      <c r="D108" s="2">
        <v>105</v>
      </c>
      <c r="E108" s="256">
        <f>E109+E110</f>
        <v>900</v>
      </c>
      <c r="F108" s="153">
        <f>F109+F110</f>
        <v>75</v>
      </c>
      <c r="G108" s="153">
        <f>G109+G110</f>
        <v>75</v>
      </c>
      <c r="H108" s="153">
        <f>H109+H110</f>
        <v>75</v>
      </c>
      <c r="I108" s="257">
        <f t="shared" si="26"/>
        <v>225</v>
      </c>
      <c r="J108" s="153">
        <f>J109+J110</f>
        <v>75</v>
      </c>
      <c r="K108" s="153">
        <f>K109+K110</f>
        <v>75</v>
      </c>
      <c r="L108" s="153">
        <f>L109+L110</f>
        <v>75</v>
      </c>
      <c r="M108" s="257">
        <f t="shared" si="27"/>
        <v>225</v>
      </c>
      <c r="N108" s="153">
        <f>N109+N110</f>
        <v>75</v>
      </c>
      <c r="O108" s="153">
        <f>O109+O110</f>
        <v>75</v>
      </c>
      <c r="P108" s="153">
        <f>P109+P110</f>
        <v>75</v>
      </c>
      <c r="Q108" s="257">
        <f t="shared" si="28"/>
        <v>225</v>
      </c>
      <c r="R108" s="153">
        <f>R109+R110</f>
        <v>75</v>
      </c>
      <c r="S108" s="153">
        <f>S109+S110</f>
        <v>75</v>
      </c>
      <c r="T108" s="153">
        <f>T109+T110</f>
        <v>75</v>
      </c>
      <c r="U108" s="257">
        <f t="shared" si="29"/>
        <v>225</v>
      </c>
      <c r="V108" s="237">
        <f t="shared" si="36"/>
        <v>900</v>
      </c>
      <c r="W108" s="260">
        <f t="shared" si="33"/>
        <v>225</v>
      </c>
      <c r="X108" s="260">
        <f t="shared" si="30"/>
        <v>450</v>
      </c>
      <c r="Y108" s="260">
        <f t="shared" si="31"/>
        <v>675</v>
      </c>
      <c r="Z108" s="260">
        <f t="shared" si="32"/>
        <v>900</v>
      </c>
      <c r="AA108" s="6">
        <f t="shared" si="34"/>
        <v>0</v>
      </c>
    </row>
    <row r="109" spans="1:27" ht="19.5" customHeight="1">
      <c r="A109" s="418"/>
      <c r="B109" s="129"/>
      <c r="C109" s="274" t="s">
        <v>176</v>
      </c>
      <c r="D109" s="2">
        <v>106</v>
      </c>
      <c r="E109" s="256">
        <v>900</v>
      </c>
      <c r="F109" s="255">
        <v>75</v>
      </c>
      <c r="G109" s="255">
        <v>75</v>
      </c>
      <c r="H109" s="255">
        <v>75</v>
      </c>
      <c r="I109" s="257">
        <f t="shared" si="26"/>
        <v>225</v>
      </c>
      <c r="J109" s="255">
        <v>75</v>
      </c>
      <c r="K109" s="255">
        <v>75</v>
      </c>
      <c r="L109" s="255">
        <v>75</v>
      </c>
      <c r="M109" s="257">
        <f t="shared" si="27"/>
        <v>225</v>
      </c>
      <c r="N109" s="255">
        <v>75</v>
      </c>
      <c r="O109" s="255">
        <v>75</v>
      </c>
      <c r="P109" s="255">
        <v>75</v>
      </c>
      <c r="Q109" s="257">
        <f t="shared" si="28"/>
        <v>225</v>
      </c>
      <c r="R109" s="255">
        <v>75</v>
      </c>
      <c r="S109" s="255">
        <v>75</v>
      </c>
      <c r="T109" s="255">
        <v>75</v>
      </c>
      <c r="U109" s="257">
        <f t="shared" si="29"/>
        <v>225</v>
      </c>
      <c r="V109" s="237">
        <f t="shared" si="36"/>
        <v>900</v>
      </c>
      <c r="W109" s="260">
        <f t="shared" si="33"/>
        <v>225</v>
      </c>
      <c r="X109" s="260">
        <f t="shared" si="30"/>
        <v>450</v>
      </c>
      <c r="Y109" s="260">
        <f t="shared" si="31"/>
        <v>675</v>
      </c>
      <c r="Z109" s="260">
        <f t="shared" si="32"/>
        <v>900</v>
      </c>
      <c r="AA109" s="6"/>
    </row>
    <row r="110" spans="1:27" ht="19.5" customHeight="1">
      <c r="A110" s="418"/>
      <c r="B110" s="129"/>
      <c r="C110" s="274" t="s">
        <v>177</v>
      </c>
      <c r="D110" s="2">
        <v>107</v>
      </c>
      <c r="E110" s="256"/>
      <c r="F110" s="255"/>
      <c r="G110" s="255"/>
      <c r="H110" s="255"/>
      <c r="I110" s="257">
        <f t="shared" si="26"/>
        <v>0</v>
      </c>
      <c r="J110" s="255"/>
      <c r="K110" s="255"/>
      <c r="L110" s="255"/>
      <c r="M110" s="257">
        <f t="shared" si="27"/>
        <v>0</v>
      </c>
      <c r="N110" s="255"/>
      <c r="O110" s="255"/>
      <c r="P110" s="255"/>
      <c r="Q110" s="257">
        <f t="shared" si="28"/>
        <v>0</v>
      </c>
      <c r="R110" s="255"/>
      <c r="S110" s="255"/>
      <c r="T110" s="255"/>
      <c r="U110" s="257">
        <f t="shared" si="29"/>
        <v>0</v>
      </c>
      <c r="V110" s="237">
        <f t="shared" si="36"/>
        <v>0</v>
      </c>
      <c r="W110" s="260">
        <f t="shared" si="33"/>
        <v>0</v>
      </c>
      <c r="X110" s="260">
        <f t="shared" si="30"/>
        <v>0</v>
      </c>
      <c r="Y110" s="260">
        <f t="shared" si="31"/>
        <v>0</v>
      </c>
      <c r="Z110" s="260">
        <f t="shared" si="32"/>
        <v>0</v>
      </c>
      <c r="AA110" s="6"/>
    </row>
    <row r="111" spans="1:27" ht="33" customHeight="1">
      <c r="A111" s="418"/>
      <c r="B111" s="405" t="s">
        <v>62</v>
      </c>
      <c r="C111" s="405"/>
      <c r="D111" s="2">
        <v>108</v>
      </c>
      <c r="E111" s="256">
        <f>E112+E113</f>
        <v>697</v>
      </c>
      <c r="F111" s="153">
        <f>F112+F113</f>
        <v>58</v>
      </c>
      <c r="G111" s="153">
        <f>G112+G113</f>
        <v>58</v>
      </c>
      <c r="H111" s="153">
        <f>H112+H113</f>
        <v>58</v>
      </c>
      <c r="I111" s="257">
        <f t="shared" si="26"/>
        <v>174</v>
      </c>
      <c r="J111" s="153">
        <f>J112+J113</f>
        <v>58</v>
      </c>
      <c r="K111" s="153">
        <f>K112+K113</f>
        <v>58</v>
      </c>
      <c r="L111" s="153">
        <f>L112+L113</f>
        <v>58</v>
      </c>
      <c r="M111" s="257">
        <f t="shared" si="27"/>
        <v>174</v>
      </c>
      <c r="N111" s="153">
        <f>N112+N113</f>
        <v>58</v>
      </c>
      <c r="O111" s="153">
        <f>O112+O113</f>
        <v>58</v>
      </c>
      <c r="P111" s="153">
        <f>P112+P113</f>
        <v>58</v>
      </c>
      <c r="Q111" s="257">
        <f t="shared" si="28"/>
        <v>174</v>
      </c>
      <c r="R111" s="153">
        <f>R112+R113</f>
        <v>58</v>
      </c>
      <c r="S111" s="153">
        <f>S112+S113</f>
        <v>58</v>
      </c>
      <c r="T111" s="153">
        <f>T112+T113</f>
        <v>59</v>
      </c>
      <c r="U111" s="257">
        <f t="shared" si="29"/>
        <v>175</v>
      </c>
      <c r="V111" s="237">
        <f t="shared" si="36"/>
        <v>697</v>
      </c>
      <c r="W111" s="260">
        <f t="shared" si="33"/>
        <v>174</v>
      </c>
      <c r="X111" s="260">
        <f t="shared" si="30"/>
        <v>348</v>
      </c>
      <c r="Y111" s="260">
        <f t="shared" si="31"/>
        <v>522</v>
      </c>
      <c r="Z111" s="260">
        <f t="shared" si="32"/>
        <v>697</v>
      </c>
      <c r="AA111" s="6">
        <f t="shared" si="34"/>
        <v>0</v>
      </c>
    </row>
    <row r="112" spans="1:27" ht="18.75" customHeight="1">
      <c r="A112" s="418"/>
      <c r="B112" s="129"/>
      <c r="C112" s="274" t="s">
        <v>176</v>
      </c>
      <c r="D112" s="2">
        <v>109</v>
      </c>
      <c r="E112" s="256">
        <v>697</v>
      </c>
      <c r="F112" s="255">
        <v>58</v>
      </c>
      <c r="G112" s="255">
        <v>58</v>
      </c>
      <c r="H112" s="255">
        <v>58</v>
      </c>
      <c r="I112" s="257">
        <f t="shared" si="26"/>
        <v>174</v>
      </c>
      <c r="J112" s="255">
        <v>58</v>
      </c>
      <c r="K112" s="255">
        <v>58</v>
      </c>
      <c r="L112" s="255">
        <v>58</v>
      </c>
      <c r="M112" s="257">
        <f t="shared" si="27"/>
        <v>174</v>
      </c>
      <c r="N112" s="255">
        <v>58</v>
      </c>
      <c r="O112" s="255">
        <v>58</v>
      </c>
      <c r="P112" s="255">
        <v>58</v>
      </c>
      <c r="Q112" s="257">
        <f t="shared" si="28"/>
        <v>174</v>
      </c>
      <c r="R112" s="255">
        <v>58</v>
      </c>
      <c r="S112" s="255">
        <v>58</v>
      </c>
      <c r="T112" s="255">
        <v>59</v>
      </c>
      <c r="U112" s="257">
        <f t="shared" si="29"/>
        <v>175</v>
      </c>
      <c r="V112" s="237">
        <f t="shared" si="36"/>
        <v>697</v>
      </c>
      <c r="W112" s="260">
        <f t="shared" si="33"/>
        <v>174</v>
      </c>
      <c r="X112" s="260">
        <f t="shared" si="30"/>
        <v>348</v>
      </c>
      <c r="Y112" s="260">
        <f t="shared" si="31"/>
        <v>522</v>
      </c>
      <c r="Z112" s="260">
        <f t="shared" si="32"/>
        <v>697</v>
      </c>
      <c r="AA112" s="6"/>
    </row>
    <row r="113" spans="1:27" ht="18.75" customHeight="1">
      <c r="A113" s="418"/>
      <c r="B113" s="129"/>
      <c r="C113" s="274" t="s">
        <v>177</v>
      </c>
      <c r="D113" s="2">
        <v>110</v>
      </c>
      <c r="E113" s="256"/>
      <c r="F113" s="255"/>
      <c r="G113" s="255"/>
      <c r="H113" s="255"/>
      <c r="I113" s="257">
        <f t="shared" si="26"/>
        <v>0</v>
      </c>
      <c r="J113" s="255"/>
      <c r="K113" s="255"/>
      <c r="L113" s="255"/>
      <c r="M113" s="257">
        <f t="shared" si="27"/>
        <v>0</v>
      </c>
      <c r="N113" s="255"/>
      <c r="O113" s="255"/>
      <c r="P113" s="255"/>
      <c r="Q113" s="257">
        <f t="shared" si="28"/>
        <v>0</v>
      </c>
      <c r="R113" s="255"/>
      <c r="S113" s="255"/>
      <c r="T113" s="255"/>
      <c r="U113" s="257">
        <f t="shared" si="29"/>
        <v>0</v>
      </c>
      <c r="W113" s="260"/>
      <c r="X113" s="260"/>
      <c r="Y113" s="260"/>
      <c r="Z113" s="260"/>
      <c r="AA113" s="6"/>
    </row>
    <row r="114" spans="1:27" ht="18.75" customHeight="1">
      <c r="A114" s="418"/>
      <c r="B114" s="405" t="s">
        <v>63</v>
      </c>
      <c r="C114" s="405"/>
      <c r="D114" s="2">
        <v>111</v>
      </c>
      <c r="E114" s="256"/>
      <c r="F114" s="255"/>
      <c r="G114" s="255"/>
      <c r="H114" s="255"/>
      <c r="I114" s="257">
        <f t="shared" si="26"/>
        <v>0</v>
      </c>
      <c r="J114" s="255"/>
      <c r="K114" s="255"/>
      <c r="L114" s="255"/>
      <c r="M114" s="257">
        <f t="shared" si="27"/>
        <v>0</v>
      </c>
      <c r="N114" s="255"/>
      <c r="O114" s="255"/>
      <c r="P114" s="255"/>
      <c r="Q114" s="257">
        <f t="shared" si="28"/>
        <v>0</v>
      </c>
      <c r="R114" s="255"/>
      <c r="S114" s="255"/>
      <c r="T114" s="255"/>
      <c r="U114" s="257">
        <f t="shared" si="29"/>
        <v>0</v>
      </c>
      <c r="V114" s="237">
        <f aca="true" t="shared" si="37" ref="V114:V123">F114+G114+H114+J114+K114+L114+N114+O114+P114+R114+S114+T114</f>
        <v>0</v>
      </c>
      <c r="W114" s="260">
        <f aca="true" t="shared" si="38" ref="W114:W154">I114</f>
        <v>0</v>
      </c>
      <c r="X114" s="260">
        <f aca="true" t="shared" si="39" ref="X114:X154">I114+M114</f>
        <v>0</v>
      </c>
      <c r="Y114" s="260">
        <f aca="true" t="shared" si="40" ref="Y114:Y154">I114+M114+Q114</f>
        <v>0</v>
      </c>
      <c r="Z114" s="260">
        <f aca="true" t="shared" si="41" ref="Z114:Z123">I114+M114+Q114+U114</f>
        <v>0</v>
      </c>
      <c r="AA114" s="6">
        <f t="shared" si="34"/>
        <v>0</v>
      </c>
    </row>
    <row r="115" spans="1:27" ht="31.5" customHeight="1">
      <c r="A115" s="250"/>
      <c r="B115" s="405" t="s">
        <v>64</v>
      </c>
      <c r="C115" s="405"/>
      <c r="D115" s="2">
        <v>112</v>
      </c>
      <c r="E115" s="256">
        <v>108</v>
      </c>
      <c r="F115" s="255">
        <v>9</v>
      </c>
      <c r="G115" s="255">
        <v>9</v>
      </c>
      <c r="H115" s="255">
        <v>9</v>
      </c>
      <c r="I115" s="257">
        <f t="shared" si="26"/>
        <v>27</v>
      </c>
      <c r="J115" s="255">
        <v>9</v>
      </c>
      <c r="K115" s="255">
        <v>9</v>
      </c>
      <c r="L115" s="255">
        <v>9</v>
      </c>
      <c r="M115" s="257">
        <f t="shared" si="27"/>
        <v>27</v>
      </c>
      <c r="N115" s="255">
        <v>9</v>
      </c>
      <c r="O115" s="255">
        <v>9</v>
      </c>
      <c r="P115" s="255">
        <v>9</v>
      </c>
      <c r="Q115" s="257">
        <f t="shared" si="28"/>
        <v>27</v>
      </c>
      <c r="R115" s="255">
        <v>9</v>
      </c>
      <c r="S115" s="255">
        <v>9</v>
      </c>
      <c r="T115" s="255">
        <v>9</v>
      </c>
      <c r="U115" s="257">
        <f t="shared" si="29"/>
        <v>27</v>
      </c>
      <c r="V115" s="237">
        <f t="shared" si="37"/>
        <v>108</v>
      </c>
      <c r="W115" s="260">
        <f t="shared" si="38"/>
        <v>27</v>
      </c>
      <c r="X115" s="260">
        <f t="shared" si="39"/>
        <v>54</v>
      </c>
      <c r="Y115" s="260">
        <f t="shared" si="40"/>
        <v>81</v>
      </c>
      <c r="Z115" s="260">
        <f t="shared" si="41"/>
        <v>108</v>
      </c>
      <c r="AA115" s="6">
        <f t="shared" si="34"/>
        <v>0</v>
      </c>
    </row>
    <row r="116" spans="1:27" ht="66.75" customHeight="1">
      <c r="A116" s="250" t="s">
        <v>287</v>
      </c>
      <c r="B116" s="405" t="s">
        <v>92</v>
      </c>
      <c r="C116" s="405"/>
      <c r="D116" s="2">
        <v>113</v>
      </c>
      <c r="E116" s="256">
        <f>E117+E118+E119+E120+E121+E122</f>
        <v>13849</v>
      </c>
      <c r="F116" s="253">
        <f>F117+F118+F119+F120+F121+F122</f>
        <v>1153</v>
      </c>
      <c r="G116" s="253">
        <f>G117+G118+G119+G120+G121+G122</f>
        <v>1154</v>
      </c>
      <c r="H116" s="253">
        <f>H117+H118+H119+H120+H121+H122</f>
        <v>1155</v>
      </c>
      <c r="I116" s="257">
        <f>SUM(F116:H116)</f>
        <v>3462</v>
      </c>
      <c r="J116" s="253">
        <f>J117+J118+J119+J120+J121+J122</f>
        <v>1153</v>
      </c>
      <c r="K116" s="253">
        <f>K117+K118+K119+K120+K121+K122</f>
        <v>1154</v>
      </c>
      <c r="L116" s="253">
        <f>L117+L118+L119+L120+L121+L122</f>
        <v>1155</v>
      </c>
      <c r="M116" s="257">
        <f t="shared" si="27"/>
        <v>3462</v>
      </c>
      <c r="N116" s="253">
        <f>N117+N118+N119+N120+N121+N122</f>
        <v>1153</v>
      </c>
      <c r="O116" s="253">
        <f>O117+O118+O119+O120+O121+O122</f>
        <v>1154</v>
      </c>
      <c r="P116" s="253">
        <f>P117+P118+P119+P120+P121+P122</f>
        <v>1155</v>
      </c>
      <c r="Q116" s="257">
        <f t="shared" si="28"/>
        <v>3462</v>
      </c>
      <c r="R116" s="253">
        <f>R117+R118+R119+R120+R121+R122</f>
        <v>1153</v>
      </c>
      <c r="S116" s="253">
        <f>S117+S118+S119+S120+S121+S122</f>
        <v>1155</v>
      </c>
      <c r="T116" s="253">
        <f>T117+T118+T119+T120+T121+T122</f>
        <v>1155</v>
      </c>
      <c r="U116" s="257">
        <f t="shared" si="29"/>
        <v>3463</v>
      </c>
      <c r="V116" s="237">
        <f t="shared" si="37"/>
        <v>13849</v>
      </c>
      <c r="W116" s="260">
        <f t="shared" si="38"/>
        <v>3462</v>
      </c>
      <c r="X116" s="260">
        <f t="shared" si="39"/>
        <v>6924</v>
      </c>
      <c r="Y116" s="260">
        <f t="shared" si="40"/>
        <v>10386</v>
      </c>
      <c r="Z116" s="260">
        <f t="shared" si="41"/>
        <v>13849</v>
      </c>
      <c r="AA116" s="6">
        <f t="shared" si="34"/>
        <v>0</v>
      </c>
    </row>
    <row r="117" spans="1:27" ht="25.5" customHeight="1">
      <c r="A117" s="418"/>
      <c r="B117" s="405" t="s">
        <v>55</v>
      </c>
      <c r="C117" s="405"/>
      <c r="D117" s="2">
        <v>114</v>
      </c>
      <c r="E117" s="256">
        <v>10235</v>
      </c>
      <c r="F117" s="255">
        <v>853</v>
      </c>
      <c r="G117" s="255">
        <v>853</v>
      </c>
      <c r="H117" s="255">
        <v>853</v>
      </c>
      <c r="I117" s="257">
        <f t="shared" si="26"/>
        <v>2559</v>
      </c>
      <c r="J117" s="255">
        <v>853</v>
      </c>
      <c r="K117" s="255">
        <v>853</v>
      </c>
      <c r="L117" s="255">
        <v>853</v>
      </c>
      <c r="M117" s="257">
        <f t="shared" si="27"/>
        <v>2559</v>
      </c>
      <c r="N117" s="255">
        <v>853</v>
      </c>
      <c r="O117" s="255">
        <v>853</v>
      </c>
      <c r="P117" s="255">
        <v>853</v>
      </c>
      <c r="Q117" s="257">
        <f t="shared" si="28"/>
        <v>2559</v>
      </c>
      <c r="R117" s="255">
        <v>853</v>
      </c>
      <c r="S117" s="255">
        <v>853</v>
      </c>
      <c r="T117" s="255">
        <v>852</v>
      </c>
      <c r="U117" s="257">
        <f t="shared" si="29"/>
        <v>2558</v>
      </c>
      <c r="V117" s="237">
        <f t="shared" si="37"/>
        <v>10235</v>
      </c>
      <c r="W117" s="260">
        <f t="shared" si="38"/>
        <v>2559</v>
      </c>
      <c r="X117" s="260">
        <f t="shared" si="39"/>
        <v>5118</v>
      </c>
      <c r="Y117" s="260">
        <f t="shared" si="40"/>
        <v>7677</v>
      </c>
      <c r="Z117" s="260">
        <f t="shared" si="41"/>
        <v>10235</v>
      </c>
      <c r="AA117" s="6">
        <f t="shared" si="34"/>
        <v>0</v>
      </c>
    </row>
    <row r="118" spans="1:27" ht="28.5" customHeight="1">
      <c r="A118" s="418"/>
      <c r="B118" s="405" t="s">
        <v>56</v>
      </c>
      <c r="C118" s="405"/>
      <c r="D118" s="2">
        <v>115</v>
      </c>
      <c r="E118" s="256">
        <v>308</v>
      </c>
      <c r="F118" s="255">
        <v>25</v>
      </c>
      <c r="G118" s="255">
        <v>26</v>
      </c>
      <c r="H118" s="255">
        <v>26</v>
      </c>
      <c r="I118" s="257">
        <f t="shared" si="26"/>
        <v>77</v>
      </c>
      <c r="J118" s="255">
        <v>25</v>
      </c>
      <c r="K118" s="255">
        <v>26</v>
      </c>
      <c r="L118" s="255">
        <v>26</v>
      </c>
      <c r="M118" s="257">
        <f t="shared" si="27"/>
        <v>77</v>
      </c>
      <c r="N118" s="255">
        <v>25</v>
      </c>
      <c r="O118" s="255">
        <v>26</v>
      </c>
      <c r="P118" s="255">
        <v>26</v>
      </c>
      <c r="Q118" s="257">
        <f t="shared" si="28"/>
        <v>77</v>
      </c>
      <c r="R118" s="255">
        <v>25</v>
      </c>
      <c r="S118" s="255">
        <v>26</v>
      </c>
      <c r="T118" s="255">
        <v>26</v>
      </c>
      <c r="U118" s="257">
        <f t="shared" si="29"/>
        <v>77</v>
      </c>
      <c r="V118" s="237">
        <f t="shared" si="37"/>
        <v>308</v>
      </c>
      <c r="W118" s="260">
        <f t="shared" si="38"/>
        <v>77</v>
      </c>
      <c r="X118" s="260">
        <f t="shared" si="39"/>
        <v>154</v>
      </c>
      <c r="Y118" s="260">
        <f t="shared" si="40"/>
        <v>231</v>
      </c>
      <c r="Z118" s="260">
        <f t="shared" si="41"/>
        <v>308</v>
      </c>
      <c r="AA118" s="6">
        <f t="shared" si="34"/>
        <v>0</v>
      </c>
    </row>
    <row r="119" spans="1:27" ht="30" customHeight="1">
      <c r="A119" s="418"/>
      <c r="B119" s="405" t="s">
        <v>57</v>
      </c>
      <c r="C119" s="405"/>
      <c r="D119" s="2">
        <v>116</v>
      </c>
      <c r="E119" s="256">
        <v>3148</v>
      </c>
      <c r="F119" s="255">
        <v>262</v>
      </c>
      <c r="G119" s="255">
        <v>262</v>
      </c>
      <c r="H119" s="255">
        <v>263</v>
      </c>
      <c r="I119" s="257">
        <f t="shared" si="26"/>
        <v>787</v>
      </c>
      <c r="J119" s="255">
        <v>262</v>
      </c>
      <c r="K119" s="255">
        <v>262</v>
      </c>
      <c r="L119" s="255">
        <v>263</v>
      </c>
      <c r="M119" s="257">
        <f t="shared" si="27"/>
        <v>787</v>
      </c>
      <c r="N119" s="255">
        <v>262</v>
      </c>
      <c r="O119" s="255">
        <v>262</v>
      </c>
      <c r="P119" s="255">
        <v>263</v>
      </c>
      <c r="Q119" s="257">
        <f t="shared" si="28"/>
        <v>787</v>
      </c>
      <c r="R119" s="255">
        <v>262</v>
      </c>
      <c r="S119" s="255">
        <v>262</v>
      </c>
      <c r="T119" s="255">
        <v>263</v>
      </c>
      <c r="U119" s="257">
        <f t="shared" si="29"/>
        <v>787</v>
      </c>
      <c r="V119" s="237">
        <f t="shared" si="37"/>
        <v>3148</v>
      </c>
      <c r="W119" s="260">
        <f t="shared" si="38"/>
        <v>787</v>
      </c>
      <c r="X119" s="260">
        <f t="shared" si="39"/>
        <v>1574</v>
      </c>
      <c r="Y119" s="260">
        <f t="shared" si="40"/>
        <v>2361</v>
      </c>
      <c r="Z119" s="260">
        <f t="shared" si="41"/>
        <v>3148</v>
      </c>
      <c r="AA119" s="6">
        <f t="shared" si="34"/>
        <v>0</v>
      </c>
    </row>
    <row r="120" spans="1:27" ht="38.25" customHeight="1">
      <c r="A120" s="418"/>
      <c r="B120" s="405" t="s">
        <v>58</v>
      </c>
      <c r="C120" s="405"/>
      <c r="D120" s="2">
        <v>117</v>
      </c>
      <c r="E120" s="256">
        <v>158</v>
      </c>
      <c r="F120" s="255">
        <v>13</v>
      </c>
      <c r="G120" s="255">
        <v>13</v>
      </c>
      <c r="H120" s="255">
        <v>13</v>
      </c>
      <c r="I120" s="257">
        <f t="shared" si="26"/>
        <v>39</v>
      </c>
      <c r="J120" s="255">
        <v>13</v>
      </c>
      <c r="K120" s="255">
        <v>13</v>
      </c>
      <c r="L120" s="255">
        <v>13</v>
      </c>
      <c r="M120" s="257">
        <f t="shared" si="27"/>
        <v>39</v>
      </c>
      <c r="N120" s="255">
        <v>13</v>
      </c>
      <c r="O120" s="255">
        <v>13</v>
      </c>
      <c r="P120" s="255">
        <v>13</v>
      </c>
      <c r="Q120" s="257">
        <f t="shared" si="28"/>
        <v>39</v>
      </c>
      <c r="R120" s="255">
        <v>13</v>
      </c>
      <c r="S120" s="255">
        <v>14</v>
      </c>
      <c r="T120" s="255">
        <v>14</v>
      </c>
      <c r="U120" s="257">
        <f t="shared" si="29"/>
        <v>41</v>
      </c>
      <c r="V120" s="237">
        <f t="shared" si="37"/>
        <v>158</v>
      </c>
      <c r="W120" s="260">
        <f t="shared" si="38"/>
        <v>39</v>
      </c>
      <c r="X120" s="260">
        <f t="shared" si="39"/>
        <v>78</v>
      </c>
      <c r="Y120" s="260">
        <f t="shared" si="40"/>
        <v>117</v>
      </c>
      <c r="Z120" s="260">
        <f t="shared" si="41"/>
        <v>158</v>
      </c>
      <c r="AA120" s="6">
        <f t="shared" si="34"/>
        <v>0</v>
      </c>
    </row>
    <row r="121" spans="1:27" ht="31.5" customHeight="1">
      <c r="A121" s="418"/>
      <c r="B121" s="405" t="s">
        <v>59</v>
      </c>
      <c r="C121" s="405"/>
      <c r="D121" s="2">
        <v>118</v>
      </c>
      <c r="E121" s="256"/>
      <c r="F121" s="255"/>
      <c r="G121" s="255"/>
      <c r="H121" s="255"/>
      <c r="I121" s="257">
        <f t="shared" si="26"/>
        <v>0</v>
      </c>
      <c r="J121" s="255"/>
      <c r="K121" s="255"/>
      <c r="L121" s="255"/>
      <c r="M121" s="257">
        <f t="shared" si="27"/>
        <v>0</v>
      </c>
      <c r="N121" s="255"/>
      <c r="O121" s="255"/>
      <c r="P121" s="255"/>
      <c r="Q121" s="257">
        <f t="shared" si="28"/>
        <v>0</v>
      </c>
      <c r="R121" s="255"/>
      <c r="S121" s="255"/>
      <c r="T121" s="255"/>
      <c r="U121" s="257">
        <f t="shared" si="29"/>
        <v>0</v>
      </c>
      <c r="V121" s="237">
        <f t="shared" si="37"/>
        <v>0</v>
      </c>
      <c r="W121" s="260">
        <f t="shared" si="38"/>
        <v>0</v>
      </c>
      <c r="X121" s="260">
        <f t="shared" si="39"/>
        <v>0</v>
      </c>
      <c r="Y121" s="260">
        <f t="shared" si="40"/>
        <v>0</v>
      </c>
      <c r="Z121" s="260">
        <f t="shared" si="41"/>
        <v>0</v>
      </c>
      <c r="AA121" s="6">
        <f t="shared" si="34"/>
        <v>0</v>
      </c>
    </row>
    <row r="122" spans="1:27" ht="31.5" customHeight="1">
      <c r="A122" s="418"/>
      <c r="B122" s="405" t="s">
        <v>60</v>
      </c>
      <c r="C122" s="405"/>
      <c r="D122" s="2">
        <v>119</v>
      </c>
      <c r="E122" s="256"/>
      <c r="F122" s="255"/>
      <c r="G122" s="255"/>
      <c r="H122" s="255"/>
      <c r="I122" s="257">
        <f t="shared" si="26"/>
        <v>0</v>
      </c>
      <c r="J122" s="255"/>
      <c r="K122" s="255"/>
      <c r="L122" s="255"/>
      <c r="M122" s="257">
        <f t="shared" si="27"/>
        <v>0</v>
      </c>
      <c r="N122" s="255"/>
      <c r="O122" s="255"/>
      <c r="P122" s="255"/>
      <c r="Q122" s="257">
        <f t="shared" si="28"/>
        <v>0</v>
      </c>
      <c r="R122" s="255"/>
      <c r="S122" s="255"/>
      <c r="T122" s="255"/>
      <c r="U122" s="257">
        <f t="shared" si="29"/>
        <v>0</v>
      </c>
      <c r="V122" s="237">
        <f t="shared" si="37"/>
        <v>0</v>
      </c>
      <c r="W122" s="260">
        <f t="shared" si="38"/>
        <v>0</v>
      </c>
      <c r="X122" s="260">
        <f t="shared" si="39"/>
        <v>0</v>
      </c>
      <c r="Y122" s="260">
        <f t="shared" si="40"/>
        <v>0</v>
      </c>
      <c r="Z122" s="260">
        <f t="shared" si="41"/>
        <v>0</v>
      </c>
      <c r="AA122" s="6">
        <f t="shared" si="34"/>
        <v>0</v>
      </c>
    </row>
    <row r="123" spans="1:27" ht="42" customHeight="1">
      <c r="A123" s="413" t="s">
        <v>93</v>
      </c>
      <c r="B123" s="414"/>
      <c r="C123" s="415"/>
      <c r="D123" s="2">
        <v>120</v>
      </c>
      <c r="E123" s="252">
        <f>E124+E127+E128+E129+E130+E131</f>
        <v>56778</v>
      </c>
      <c r="F123" s="253">
        <f>F124+F127+F128+F129+F130+F131</f>
        <v>2964</v>
      </c>
      <c r="G123" s="253">
        <f aca="true" t="shared" si="42" ref="G123:T123">G124+G127+G128+G129+G130+G131</f>
        <v>2963</v>
      </c>
      <c r="H123" s="253">
        <f t="shared" si="42"/>
        <v>2962</v>
      </c>
      <c r="I123" s="263">
        <f t="shared" si="26"/>
        <v>8889</v>
      </c>
      <c r="J123" s="253">
        <f t="shared" si="42"/>
        <v>2978</v>
      </c>
      <c r="K123" s="253">
        <f t="shared" si="42"/>
        <v>2977</v>
      </c>
      <c r="L123" s="253">
        <f t="shared" si="42"/>
        <v>-835</v>
      </c>
      <c r="M123" s="263">
        <f t="shared" si="27"/>
        <v>5120</v>
      </c>
      <c r="N123" s="253">
        <f t="shared" si="42"/>
        <v>6349</v>
      </c>
      <c r="O123" s="253">
        <f t="shared" si="42"/>
        <v>6347</v>
      </c>
      <c r="P123" s="253">
        <f t="shared" si="42"/>
        <v>6347</v>
      </c>
      <c r="Q123" s="263">
        <f t="shared" si="28"/>
        <v>19043</v>
      </c>
      <c r="R123" s="253">
        <f t="shared" si="42"/>
        <v>6410</v>
      </c>
      <c r="S123" s="253">
        <f t="shared" si="42"/>
        <v>6410</v>
      </c>
      <c r="T123" s="253">
        <f t="shared" si="42"/>
        <v>10906</v>
      </c>
      <c r="U123" s="263">
        <f t="shared" si="29"/>
        <v>23726</v>
      </c>
      <c r="V123" s="237">
        <f t="shared" si="37"/>
        <v>56778</v>
      </c>
      <c r="W123" s="260">
        <f t="shared" si="38"/>
        <v>8889</v>
      </c>
      <c r="X123" s="260">
        <f t="shared" si="39"/>
        <v>14009</v>
      </c>
      <c r="Y123" s="260">
        <f t="shared" si="40"/>
        <v>33052</v>
      </c>
      <c r="Z123" s="260">
        <f t="shared" si="41"/>
        <v>56778</v>
      </c>
      <c r="AA123" s="6">
        <f t="shared" si="34"/>
        <v>0</v>
      </c>
    </row>
    <row r="124" spans="1:27" ht="33" customHeight="1">
      <c r="A124" s="250" t="s">
        <v>305</v>
      </c>
      <c r="B124" s="405" t="s">
        <v>65</v>
      </c>
      <c r="C124" s="405"/>
      <c r="D124" s="2">
        <v>121</v>
      </c>
      <c r="E124" s="256">
        <f>SUM(E125:E126)</f>
        <v>328</v>
      </c>
      <c r="F124" s="153">
        <f aca="true" t="shared" si="43" ref="F124:T124">SUM(F125:F126)</f>
        <v>28</v>
      </c>
      <c r="G124" s="153">
        <f t="shared" si="43"/>
        <v>27</v>
      </c>
      <c r="H124" s="153">
        <f t="shared" si="43"/>
        <v>27</v>
      </c>
      <c r="I124" s="257">
        <f t="shared" si="26"/>
        <v>82</v>
      </c>
      <c r="J124" s="153">
        <f t="shared" si="43"/>
        <v>28</v>
      </c>
      <c r="K124" s="153">
        <f t="shared" si="43"/>
        <v>27</v>
      </c>
      <c r="L124" s="153">
        <f t="shared" si="43"/>
        <v>27</v>
      </c>
      <c r="M124" s="257">
        <f t="shared" si="27"/>
        <v>82</v>
      </c>
      <c r="N124" s="153">
        <f t="shared" si="43"/>
        <v>28</v>
      </c>
      <c r="O124" s="153">
        <f t="shared" si="43"/>
        <v>27</v>
      </c>
      <c r="P124" s="153">
        <f t="shared" si="43"/>
        <v>27</v>
      </c>
      <c r="Q124" s="257">
        <f t="shared" si="28"/>
        <v>82</v>
      </c>
      <c r="R124" s="153">
        <f t="shared" si="43"/>
        <v>28</v>
      </c>
      <c r="S124" s="153">
        <f t="shared" si="43"/>
        <v>27</v>
      </c>
      <c r="T124" s="153">
        <f t="shared" si="43"/>
        <v>27</v>
      </c>
      <c r="U124" s="257">
        <f t="shared" si="29"/>
        <v>82</v>
      </c>
      <c r="V124" s="237">
        <f>SUM(V125:V126)</f>
        <v>328</v>
      </c>
      <c r="W124" s="260">
        <f t="shared" si="38"/>
        <v>82</v>
      </c>
      <c r="X124" s="260">
        <f t="shared" si="39"/>
        <v>164</v>
      </c>
      <c r="Y124" s="260">
        <f t="shared" si="40"/>
        <v>246</v>
      </c>
      <c r="Z124" s="260">
        <f>SUM(Z125:Z126)</f>
        <v>328</v>
      </c>
      <c r="AA124" s="6">
        <f t="shared" si="34"/>
        <v>0</v>
      </c>
    </row>
    <row r="125" spans="1:27" ht="18.75" customHeight="1">
      <c r="A125" s="250"/>
      <c r="B125" s="405" t="s">
        <v>22</v>
      </c>
      <c r="C125" s="405"/>
      <c r="D125" s="2">
        <v>122</v>
      </c>
      <c r="E125" s="256">
        <v>16</v>
      </c>
      <c r="F125" s="255">
        <v>2</v>
      </c>
      <c r="G125" s="255">
        <v>1</v>
      </c>
      <c r="H125" s="255">
        <v>1</v>
      </c>
      <c r="I125" s="257">
        <f>SUM(F125:H125)</f>
        <v>4</v>
      </c>
      <c r="J125" s="255">
        <v>2</v>
      </c>
      <c r="K125" s="255">
        <v>1</v>
      </c>
      <c r="L125" s="255">
        <v>1</v>
      </c>
      <c r="M125" s="257">
        <f aca="true" t="shared" si="44" ref="M125:M154">SUM(J125:L125)</f>
        <v>4</v>
      </c>
      <c r="N125" s="255">
        <v>2</v>
      </c>
      <c r="O125" s="255">
        <v>1</v>
      </c>
      <c r="P125" s="255">
        <v>1</v>
      </c>
      <c r="Q125" s="257">
        <f aca="true" t="shared" si="45" ref="Q125:Q154">SUM(N125:P125)</f>
        <v>4</v>
      </c>
      <c r="R125" s="255">
        <v>2</v>
      </c>
      <c r="S125" s="255">
        <v>1</v>
      </c>
      <c r="T125" s="255">
        <v>1</v>
      </c>
      <c r="U125" s="257">
        <f aca="true" t="shared" si="46" ref="U125:U154">SUM(R125:T125)</f>
        <v>4</v>
      </c>
      <c r="V125" s="237">
        <f aca="true" t="shared" si="47" ref="V125:V139">F125+G125+H125+J125+K125+L125+N125+O125+P125+R125+S125+T125</f>
        <v>16</v>
      </c>
      <c r="W125" s="260">
        <f t="shared" si="38"/>
        <v>4</v>
      </c>
      <c r="X125" s="260">
        <f t="shared" si="39"/>
        <v>8</v>
      </c>
      <c r="Y125" s="260">
        <f t="shared" si="40"/>
        <v>12</v>
      </c>
      <c r="Z125" s="260">
        <f aca="true" t="shared" si="48" ref="Z125:Z154">I125+M125+Q125+U125</f>
        <v>16</v>
      </c>
      <c r="AA125" s="6">
        <f t="shared" si="34"/>
        <v>0</v>
      </c>
    </row>
    <row r="126" spans="1:27" ht="18.75" customHeight="1">
      <c r="A126" s="250"/>
      <c r="B126" s="405" t="s">
        <v>23</v>
      </c>
      <c r="C126" s="405"/>
      <c r="D126" s="2">
        <v>123</v>
      </c>
      <c r="E126" s="256">
        <v>312</v>
      </c>
      <c r="F126" s="255">
        <v>26</v>
      </c>
      <c r="G126" s="255">
        <v>26</v>
      </c>
      <c r="H126" s="255">
        <v>26</v>
      </c>
      <c r="I126" s="257">
        <f aca="true" t="shared" si="49" ref="I126:I154">SUM(F126:H126)</f>
        <v>78</v>
      </c>
      <c r="J126" s="255">
        <v>26</v>
      </c>
      <c r="K126" s="255">
        <v>26</v>
      </c>
      <c r="L126" s="255">
        <v>26</v>
      </c>
      <c r="M126" s="257">
        <f t="shared" si="44"/>
        <v>78</v>
      </c>
      <c r="N126" s="255">
        <v>26</v>
      </c>
      <c r="O126" s="255">
        <v>26</v>
      </c>
      <c r="P126" s="255">
        <v>26</v>
      </c>
      <c r="Q126" s="257">
        <f t="shared" si="45"/>
        <v>78</v>
      </c>
      <c r="R126" s="255">
        <v>26</v>
      </c>
      <c r="S126" s="255">
        <v>26</v>
      </c>
      <c r="T126" s="255">
        <v>26</v>
      </c>
      <c r="U126" s="257">
        <f t="shared" si="46"/>
        <v>78</v>
      </c>
      <c r="V126" s="237">
        <f t="shared" si="47"/>
        <v>312</v>
      </c>
      <c r="W126" s="260">
        <f t="shared" si="38"/>
        <v>78</v>
      </c>
      <c r="X126" s="260">
        <f t="shared" si="39"/>
        <v>156</v>
      </c>
      <c r="Y126" s="260">
        <f t="shared" si="40"/>
        <v>234</v>
      </c>
      <c r="Z126" s="260">
        <f t="shared" si="48"/>
        <v>312</v>
      </c>
      <c r="AA126" s="6">
        <f t="shared" si="34"/>
        <v>0</v>
      </c>
    </row>
    <row r="127" spans="1:27" ht="21" customHeight="1">
      <c r="A127" s="250" t="s">
        <v>311</v>
      </c>
      <c r="B127" s="405" t="s">
        <v>24</v>
      </c>
      <c r="C127" s="405"/>
      <c r="D127" s="2">
        <v>124</v>
      </c>
      <c r="E127" s="256">
        <v>38</v>
      </c>
      <c r="F127" s="255"/>
      <c r="G127" s="255"/>
      <c r="H127" s="255"/>
      <c r="I127" s="257">
        <f t="shared" si="49"/>
        <v>0</v>
      </c>
      <c r="J127" s="255"/>
      <c r="K127" s="255"/>
      <c r="L127" s="255">
        <v>11</v>
      </c>
      <c r="M127" s="257">
        <f t="shared" si="44"/>
        <v>11</v>
      </c>
      <c r="N127" s="255">
        <v>5</v>
      </c>
      <c r="O127" s="255">
        <v>5</v>
      </c>
      <c r="P127" s="255">
        <v>5</v>
      </c>
      <c r="Q127" s="257">
        <f t="shared" si="45"/>
        <v>15</v>
      </c>
      <c r="R127" s="255">
        <v>4</v>
      </c>
      <c r="S127" s="255">
        <v>4</v>
      </c>
      <c r="T127" s="255">
        <v>4</v>
      </c>
      <c r="U127" s="257">
        <f t="shared" si="46"/>
        <v>12</v>
      </c>
      <c r="V127" s="237">
        <f t="shared" si="47"/>
        <v>38</v>
      </c>
      <c r="W127" s="260">
        <f t="shared" si="38"/>
        <v>0</v>
      </c>
      <c r="X127" s="260">
        <f t="shared" si="39"/>
        <v>11</v>
      </c>
      <c r="Y127" s="260">
        <f t="shared" si="40"/>
        <v>26</v>
      </c>
      <c r="Z127" s="260">
        <f t="shared" si="48"/>
        <v>38</v>
      </c>
      <c r="AA127" s="6">
        <f t="shared" si="34"/>
        <v>0</v>
      </c>
    </row>
    <row r="128" spans="1:27" ht="32.25" customHeight="1">
      <c r="A128" s="250" t="s">
        <v>313</v>
      </c>
      <c r="B128" s="405" t="s">
        <v>66</v>
      </c>
      <c r="C128" s="405"/>
      <c r="D128" s="2">
        <v>125</v>
      </c>
      <c r="E128" s="256"/>
      <c r="F128" s="255"/>
      <c r="G128" s="255"/>
      <c r="H128" s="255"/>
      <c r="I128" s="257">
        <f t="shared" si="49"/>
        <v>0</v>
      </c>
      <c r="J128" s="255"/>
      <c r="K128" s="255"/>
      <c r="L128" s="255"/>
      <c r="M128" s="257">
        <f t="shared" si="44"/>
        <v>0</v>
      </c>
      <c r="N128" s="255"/>
      <c r="O128" s="255"/>
      <c r="P128" s="255"/>
      <c r="Q128" s="257">
        <f t="shared" si="45"/>
        <v>0</v>
      </c>
      <c r="R128" s="255"/>
      <c r="S128" s="255"/>
      <c r="T128" s="255"/>
      <c r="U128" s="257">
        <f t="shared" si="46"/>
        <v>0</v>
      </c>
      <c r="V128" s="237">
        <f t="shared" si="47"/>
        <v>0</v>
      </c>
      <c r="W128" s="260">
        <f t="shared" si="38"/>
        <v>0</v>
      </c>
      <c r="X128" s="260">
        <f t="shared" si="39"/>
        <v>0</v>
      </c>
      <c r="Y128" s="260">
        <f t="shared" si="40"/>
        <v>0</v>
      </c>
      <c r="Z128" s="260">
        <f t="shared" si="48"/>
        <v>0</v>
      </c>
      <c r="AA128" s="6">
        <f t="shared" si="34"/>
        <v>0</v>
      </c>
    </row>
    <row r="129" spans="1:27" ht="17.25" customHeight="1">
      <c r="A129" s="250" t="s">
        <v>315</v>
      </c>
      <c r="B129" s="416" t="s">
        <v>318</v>
      </c>
      <c r="C129" s="417"/>
      <c r="D129" s="2">
        <v>126</v>
      </c>
      <c r="E129" s="256">
        <v>692</v>
      </c>
      <c r="F129" s="255">
        <v>58</v>
      </c>
      <c r="G129" s="255">
        <v>58</v>
      </c>
      <c r="H129" s="255">
        <v>57</v>
      </c>
      <c r="I129" s="257">
        <f t="shared" si="49"/>
        <v>173</v>
      </c>
      <c r="J129" s="255">
        <v>58</v>
      </c>
      <c r="K129" s="255">
        <v>58</v>
      </c>
      <c r="L129" s="255">
        <v>57</v>
      </c>
      <c r="M129" s="257">
        <f t="shared" si="44"/>
        <v>173</v>
      </c>
      <c r="N129" s="255">
        <v>58</v>
      </c>
      <c r="O129" s="255">
        <v>58</v>
      </c>
      <c r="P129" s="255">
        <v>57</v>
      </c>
      <c r="Q129" s="257">
        <f t="shared" si="45"/>
        <v>173</v>
      </c>
      <c r="R129" s="255">
        <v>58</v>
      </c>
      <c r="S129" s="255">
        <v>58</v>
      </c>
      <c r="T129" s="255">
        <v>57</v>
      </c>
      <c r="U129" s="257">
        <f t="shared" si="46"/>
        <v>173</v>
      </c>
      <c r="V129" s="237">
        <f t="shared" si="47"/>
        <v>692</v>
      </c>
      <c r="W129" s="260">
        <f t="shared" si="38"/>
        <v>173</v>
      </c>
      <c r="X129" s="260">
        <f t="shared" si="39"/>
        <v>346</v>
      </c>
      <c r="Y129" s="260">
        <f t="shared" si="40"/>
        <v>519</v>
      </c>
      <c r="Z129" s="260">
        <f t="shared" si="48"/>
        <v>692</v>
      </c>
      <c r="AA129" s="6">
        <f t="shared" si="34"/>
        <v>0</v>
      </c>
    </row>
    <row r="130" spans="1:27" ht="29.25" customHeight="1">
      <c r="A130" s="275" t="s">
        <v>317</v>
      </c>
      <c r="B130" s="405" t="s">
        <v>25</v>
      </c>
      <c r="C130" s="405"/>
      <c r="D130" s="2">
        <v>127</v>
      </c>
      <c r="E130" s="256">
        <v>35501</v>
      </c>
      <c r="F130" s="255">
        <v>2958</v>
      </c>
      <c r="G130" s="255">
        <v>2958</v>
      </c>
      <c r="H130" s="255">
        <v>2959</v>
      </c>
      <c r="I130" s="257">
        <f t="shared" si="49"/>
        <v>8875</v>
      </c>
      <c r="J130" s="255">
        <v>2958</v>
      </c>
      <c r="K130" s="255">
        <v>2958</v>
      </c>
      <c r="L130" s="255">
        <v>2959</v>
      </c>
      <c r="M130" s="257">
        <f t="shared" si="44"/>
        <v>8875</v>
      </c>
      <c r="N130" s="255">
        <v>2958</v>
      </c>
      <c r="O130" s="255">
        <v>2958</v>
      </c>
      <c r="P130" s="255">
        <v>2959</v>
      </c>
      <c r="Q130" s="257">
        <f t="shared" si="45"/>
        <v>8875</v>
      </c>
      <c r="R130" s="255">
        <v>2958</v>
      </c>
      <c r="S130" s="255">
        <v>2959</v>
      </c>
      <c r="T130" s="255">
        <v>2959</v>
      </c>
      <c r="U130" s="257">
        <f t="shared" si="46"/>
        <v>8876</v>
      </c>
      <c r="V130" s="237">
        <f t="shared" si="47"/>
        <v>35501</v>
      </c>
      <c r="W130" s="260">
        <f t="shared" si="38"/>
        <v>8875</v>
      </c>
      <c r="X130" s="260">
        <f t="shared" si="39"/>
        <v>17750</v>
      </c>
      <c r="Y130" s="260">
        <f t="shared" si="40"/>
        <v>26625</v>
      </c>
      <c r="Z130" s="260">
        <f t="shared" si="48"/>
        <v>35501</v>
      </c>
      <c r="AA130" s="6">
        <f t="shared" si="34"/>
        <v>0</v>
      </c>
    </row>
    <row r="131" spans="1:27" ht="39" customHeight="1">
      <c r="A131" s="276" t="s">
        <v>67</v>
      </c>
      <c r="B131" s="431" t="s">
        <v>94</v>
      </c>
      <c r="C131" s="432"/>
      <c r="D131" s="2">
        <v>128</v>
      </c>
      <c r="E131" s="256">
        <f>E132-E135</f>
        <v>20219</v>
      </c>
      <c r="F131" s="153">
        <f>F132-F135</f>
        <v>-80</v>
      </c>
      <c r="G131" s="153">
        <f>G132-G135</f>
        <v>-80</v>
      </c>
      <c r="H131" s="153">
        <f>H132-H135</f>
        <v>-81</v>
      </c>
      <c r="I131" s="257">
        <f t="shared" si="49"/>
        <v>-241</v>
      </c>
      <c r="J131" s="153">
        <f>J132-J135</f>
        <v>-66</v>
      </c>
      <c r="K131" s="153">
        <f>K132-K135</f>
        <v>-66</v>
      </c>
      <c r="L131" s="153">
        <f>L132-L135</f>
        <v>-3889</v>
      </c>
      <c r="M131" s="257">
        <f t="shared" si="44"/>
        <v>-4021</v>
      </c>
      <c r="N131" s="153">
        <f>N132-N135</f>
        <v>3300</v>
      </c>
      <c r="O131" s="153">
        <f>O132-O135</f>
        <v>3299</v>
      </c>
      <c r="P131" s="153">
        <f>P132-P135</f>
        <v>3299</v>
      </c>
      <c r="Q131" s="257">
        <f t="shared" si="45"/>
        <v>9898</v>
      </c>
      <c r="R131" s="153">
        <f>R132-R135</f>
        <v>3362</v>
      </c>
      <c r="S131" s="153">
        <f>S132-S135</f>
        <v>3362</v>
      </c>
      <c r="T131" s="153">
        <f>T132-T135</f>
        <v>7859</v>
      </c>
      <c r="U131" s="257">
        <f t="shared" si="46"/>
        <v>14583</v>
      </c>
      <c r="V131" s="237">
        <f t="shared" si="47"/>
        <v>20219</v>
      </c>
      <c r="W131" s="260">
        <f t="shared" si="38"/>
        <v>-241</v>
      </c>
      <c r="X131" s="260">
        <f t="shared" si="39"/>
        <v>-4262</v>
      </c>
      <c r="Y131" s="260">
        <f t="shared" si="40"/>
        <v>5636</v>
      </c>
      <c r="Z131" s="260">
        <f t="shared" si="48"/>
        <v>20219</v>
      </c>
      <c r="AA131" s="6">
        <f t="shared" si="34"/>
        <v>0</v>
      </c>
    </row>
    <row r="132" spans="1:27" ht="25.5" customHeight="1">
      <c r="A132" s="245"/>
      <c r="B132" s="265" t="s">
        <v>343</v>
      </c>
      <c r="C132" s="277" t="s">
        <v>68</v>
      </c>
      <c r="D132" s="2">
        <v>129</v>
      </c>
      <c r="E132" s="256">
        <v>27043</v>
      </c>
      <c r="F132" s="255"/>
      <c r="G132" s="255"/>
      <c r="H132" s="255"/>
      <c r="I132" s="257">
        <f t="shared" si="49"/>
        <v>0</v>
      </c>
      <c r="J132" s="255"/>
      <c r="K132" s="255"/>
      <c r="L132" s="255"/>
      <c r="M132" s="257"/>
      <c r="N132" s="255">
        <v>3423</v>
      </c>
      <c r="O132" s="255">
        <v>3422</v>
      </c>
      <c r="P132" s="255">
        <v>3422</v>
      </c>
      <c r="Q132" s="257">
        <f t="shared" si="45"/>
        <v>10267</v>
      </c>
      <c r="R132" s="255">
        <v>3423</v>
      </c>
      <c r="S132" s="255">
        <v>3423</v>
      </c>
      <c r="T132" s="255">
        <v>9930</v>
      </c>
      <c r="U132" s="257">
        <f t="shared" si="46"/>
        <v>16776</v>
      </c>
      <c r="V132" s="237">
        <f t="shared" si="47"/>
        <v>27043</v>
      </c>
      <c r="W132" s="260">
        <f t="shared" si="38"/>
        <v>0</v>
      </c>
      <c r="X132" s="260">
        <f t="shared" si="39"/>
        <v>0</v>
      </c>
      <c r="Y132" s="260">
        <f t="shared" si="40"/>
        <v>10267</v>
      </c>
      <c r="Z132" s="260">
        <f t="shared" si="48"/>
        <v>27043</v>
      </c>
      <c r="AA132" s="6">
        <f t="shared" si="34"/>
        <v>0</v>
      </c>
    </row>
    <row r="133" spans="2:27" ht="29.25" customHeight="1">
      <c r="B133" s="279" t="s">
        <v>239</v>
      </c>
      <c r="C133" s="274" t="s">
        <v>178</v>
      </c>
      <c r="D133" s="2">
        <v>130</v>
      </c>
      <c r="E133" s="256">
        <v>3175</v>
      </c>
      <c r="F133" s="255"/>
      <c r="G133" s="255"/>
      <c r="H133" s="255"/>
      <c r="I133" s="257">
        <f t="shared" si="49"/>
        <v>0</v>
      </c>
      <c r="J133" s="255"/>
      <c r="K133" s="255"/>
      <c r="L133" s="255"/>
      <c r="M133" s="257">
        <f t="shared" si="44"/>
        <v>0</v>
      </c>
      <c r="N133" s="255"/>
      <c r="O133" s="255"/>
      <c r="P133" s="255"/>
      <c r="Q133" s="257">
        <f t="shared" si="45"/>
        <v>0</v>
      </c>
      <c r="R133" s="255"/>
      <c r="S133" s="255"/>
      <c r="T133" s="255">
        <v>3175</v>
      </c>
      <c r="U133" s="257">
        <f t="shared" si="46"/>
        <v>3175</v>
      </c>
      <c r="V133" s="237">
        <f t="shared" si="47"/>
        <v>3175</v>
      </c>
      <c r="W133" s="260">
        <f t="shared" si="38"/>
        <v>0</v>
      </c>
      <c r="X133" s="260">
        <f t="shared" si="39"/>
        <v>0</v>
      </c>
      <c r="Y133" s="260">
        <f t="shared" si="40"/>
        <v>0</v>
      </c>
      <c r="Z133" s="260">
        <f t="shared" si="48"/>
        <v>3175</v>
      </c>
      <c r="AA133" s="6">
        <f t="shared" si="34"/>
        <v>0</v>
      </c>
    </row>
    <row r="134" spans="2:27" ht="33" customHeight="1">
      <c r="B134" s="279" t="s">
        <v>240</v>
      </c>
      <c r="C134" s="280" t="s">
        <v>179</v>
      </c>
      <c r="D134" s="2" t="s">
        <v>242</v>
      </c>
      <c r="E134" s="256">
        <v>1908</v>
      </c>
      <c r="F134" s="255"/>
      <c r="G134" s="255"/>
      <c r="H134" s="255"/>
      <c r="I134" s="257">
        <f t="shared" si="49"/>
        <v>0</v>
      </c>
      <c r="J134" s="255"/>
      <c r="K134" s="255"/>
      <c r="L134" s="255"/>
      <c r="M134" s="257">
        <f t="shared" si="44"/>
        <v>0</v>
      </c>
      <c r="N134" s="255"/>
      <c r="O134" s="255"/>
      <c r="P134" s="255"/>
      <c r="Q134" s="257">
        <f t="shared" si="45"/>
        <v>0</v>
      </c>
      <c r="R134" s="255"/>
      <c r="S134" s="255"/>
      <c r="T134" s="255">
        <v>1908</v>
      </c>
      <c r="U134" s="257">
        <f t="shared" si="46"/>
        <v>1908</v>
      </c>
      <c r="V134" s="237">
        <f t="shared" si="47"/>
        <v>1908</v>
      </c>
      <c r="W134" s="260">
        <f t="shared" si="38"/>
        <v>0</v>
      </c>
      <c r="X134" s="260">
        <f t="shared" si="39"/>
        <v>0</v>
      </c>
      <c r="Y134" s="260">
        <f t="shared" si="40"/>
        <v>0</v>
      </c>
      <c r="Z134" s="260">
        <f t="shared" si="48"/>
        <v>1908</v>
      </c>
      <c r="AA134" s="6">
        <f t="shared" si="34"/>
        <v>0</v>
      </c>
    </row>
    <row r="135" spans="2:27" ht="47.25" customHeight="1">
      <c r="B135" s="265" t="s">
        <v>39</v>
      </c>
      <c r="C135" s="277" t="s">
        <v>69</v>
      </c>
      <c r="D135" s="2">
        <v>131</v>
      </c>
      <c r="E135" s="256">
        <f>E136</f>
        <v>6824</v>
      </c>
      <c r="F135" s="153">
        <f>F136</f>
        <v>80</v>
      </c>
      <c r="G135" s="153">
        <f>G136</f>
        <v>80</v>
      </c>
      <c r="H135" s="153">
        <f>H136</f>
        <v>81</v>
      </c>
      <c r="I135" s="257">
        <f t="shared" si="49"/>
        <v>241</v>
      </c>
      <c r="J135" s="153">
        <f>J136</f>
        <v>66</v>
      </c>
      <c r="K135" s="153">
        <f>K136</f>
        <v>66</v>
      </c>
      <c r="L135" s="153">
        <f>L136</f>
        <v>3889</v>
      </c>
      <c r="M135" s="257">
        <f t="shared" si="44"/>
        <v>4021</v>
      </c>
      <c r="N135" s="153">
        <f>N136</f>
        <v>123</v>
      </c>
      <c r="O135" s="153">
        <f>O136</f>
        <v>123</v>
      </c>
      <c r="P135" s="153">
        <f>P136</f>
        <v>123</v>
      </c>
      <c r="Q135" s="257">
        <f t="shared" si="45"/>
        <v>369</v>
      </c>
      <c r="R135" s="153">
        <f>R136</f>
        <v>61</v>
      </c>
      <c r="S135" s="153">
        <f>S136</f>
        <v>61</v>
      </c>
      <c r="T135" s="153">
        <f>T136</f>
        <v>2071</v>
      </c>
      <c r="U135" s="257">
        <f t="shared" si="46"/>
        <v>2193</v>
      </c>
      <c r="V135" s="237">
        <f t="shared" si="47"/>
        <v>6824</v>
      </c>
      <c r="W135" s="260">
        <f t="shared" si="38"/>
        <v>241</v>
      </c>
      <c r="X135" s="260">
        <f t="shared" si="39"/>
        <v>4262</v>
      </c>
      <c r="Y135" s="260">
        <f t="shared" si="40"/>
        <v>4631</v>
      </c>
      <c r="Z135" s="260">
        <f t="shared" si="48"/>
        <v>6824</v>
      </c>
      <c r="AA135" s="6">
        <f t="shared" si="34"/>
        <v>0</v>
      </c>
    </row>
    <row r="136" spans="1:27" ht="30.75" customHeight="1">
      <c r="A136" s="250"/>
      <c r="B136" s="251" t="s">
        <v>70</v>
      </c>
      <c r="C136" s="129" t="s">
        <v>95</v>
      </c>
      <c r="D136" s="2">
        <v>132</v>
      </c>
      <c r="E136" s="256">
        <f>E137+E138+E139</f>
        <v>6824</v>
      </c>
      <c r="F136" s="153">
        <f>F137+F138+F139</f>
        <v>80</v>
      </c>
      <c r="G136" s="153">
        <f>G137+G138+G139</f>
        <v>80</v>
      </c>
      <c r="H136" s="153">
        <f>H137+H138+H139</f>
        <v>81</v>
      </c>
      <c r="I136" s="257">
        <f t="shared" si="49"/>
        <v>241</v>
      </c>
      <c r="J136" s="153">
        <f>J137+J138+J139</f>
        <v>66</v>
      </c>
      <c r="K136" s="153">
        <f>K137+K138+K139</f>
        <v>66</v>
      </c>
      <c r="L136" s="153">
        <f>L137+L138+L139</f>
        <v>3889</v>
      </c>
      <c r="M136" s="257">
        <f t="shared" si="44"/>
        <v>4021</v>
      </c>
      <c r="N136" s="153">
        <f>N137+N138+N139</f>
        <v>123</v>
      </c>
      <c r="O136" s="153">
        <f>O137+O138+O139</f>
        <v>123</v>
      </c>
      <c r="P136" s="153">
        <f>P137+P138+P139</f>
        <v>123</v>
      </c>
      <c r="Q136" s="257">
        <f t="shared" si="45"/>
        <v>369</v>
      </c>
      <c r="R136" s="153">
        <f>R137+R138+R139</f>
        <v>61</v>
      </c>
      <c r="S136" s="153">
        <f>S137+S138+S139</f>
        <v>61</v>
      </c>
      <c r="T136" s="153">
        <f>T137+T138+T139</f>
        <v>2071</v>
      </c>
      <c r="U136" s="257">
        <f t="shared" si="46"/>
        <v>2193</v>
      </c>
      <c r="V136" s="237">
        <f t="shared" si="47"/>
        <v>6824</v>
      </c>
      <c r="W136" s="260">
        <f t="shared" si="38"/>
        <v>241</v>
      </c>
      <c r="X136" s="260">
        <f t="shared" si="39"/>
        <v>4262</v>
      </c>
      <c r="Y136" s="260">
        <f t="shared" si="40"/>
        <v>4631</v>
      </c>
      <c r="Z136" s="260">
        <f t="shared" si="48"/>
        <v>6824</v>
      </c>
      <c r="AA136" s="6">
        <f t="shared" si="34"/>
        <v>0</v>
      </c>
    </row>
    <row r="137" spans="1:27" ht="30.75" customHeight="1">
      <c r="A137" s="250"/>
      <c r="B137" s="251"/>
      <c r="C137" s="129" t="s">
        <v>71</v>
      </c>
      <c r="D137" s="2">
        <v>133</v>
      </c>
      <c r="E137" s="256">
        <v>3096</v>
      </c>
      <c r="F137" s="255"/>
      <c r="G137" s="255"/>
      <c r="H137" s="255"/>
      <c r="I137" s="257">
        <f t="shared" si="49"/>
        <v>0</v>
      </c>
      <c r="J137" s="255"/>
      <c r="K137" s="255"/>
      <c r="L137" s="255">
        <v>3096</v>
      </c>
      <c r="M137" s="257">
        <f t="shared" si="44"/>
        <v>3096</v>
      </c>
      <c r="N137" s="255"/>
      <c r="O137" s="255"/>
      <c r="P137" s="255"/>
      <c r="Q137" s="257">
        <f t="shared" si="45"/>
        <v>0</v>
      </c>
      <c r="R137" s="255"/>
      <c r="S137" s="255"/>
      <c r="T137" s="255"/>
      <c r="U137" s="257">
        <f t="shared" si="46"/>
        <v>0</v>
      </c>
      <c r="V137" s="237">
        <f t="shared" si="47"/>
        <v>3096</v>
      </c>
      <c r="W137" s="260">
        <f t="shared" si="38"/>
        <v>0</v>
      </c>
      <c r="X137" s="260">
        <f t="shared" si="39"/>
        <v>3096</v>
      </c>
      <c r="Y137" s="260">
        <f t="shared" si="40"/>
        <v>3096</v>
      </c>
      <c r="Z137" s="260">
        <f t="shared" si="48"/>
        <v>3096</v>
      </c>
      <c r="AA137" s="6">
        <f t="shared" si="34"/>
        <v>0</v>
      </c>
    </row>
    <row r="138" spans="1:27" ht="27" customHeight="1">
      <c r="A138" s="250"/>
      <c r="B138" s="251"/>
      <c r="C138" s="129" t="s">
        <v>72</v>
      </c>
      <c r="D138" s="2">
        <v>134</v>
      </c>
      <c r="E138" s="256">
        <v>2009</v>
      </c>
      <c r="F138" s="255"/>
      <c r="G138" s="255"/>
      <c r="H138" s="255"/>
      <c r="I138" s="257">
        <f t="shared" si="49"/>
        <v>0</v>
      </c>
      <c r="J138" s="255"/>
      <c r="K138" s="255"/>
      <c r="L138" s="255"/>
      <c r="M138" s="257">
        <f t="shared" si="44"/>
        <v>0</v>
      </c>
      <c r="N138" s="255"/>
      <c r="O138" s="255"/>
      <c r="P138" s="255"/>
      <c r="Q138" s="257">
        <f t="shared" si="45"/>
        <v>0</v>
      </c>
      <c r="R138" s="255"/>
      <c r="S138" s="255"/>
      <c r="T138" s="255">
        <v>2009</v>
      </c>
      <c r="U138" s="257">
        <f t="shared" si="46"/>
        <v>2009</v>
      </c>
      <c r="V138" s="237">
        <f t="shared" si="47"/>
        <v>2009</v>
      </c>
      <c r="W138" s="260">
        <f t="shared" si="38"/>
        <v>0</v>
      </c>
      <c r="X138" s="260">
        <f t="shared" si="39"/>
        <v>0</v>
      </c>
      <c r="Y138" s="260">
        <f t="shared" si="40"/>
        <v>0</v>
      </c>
      <c r="Z138" s="260">
        <f t="shared" si="48"/>
        <v>2009</v>
      </c>
      <c r="AA138" s="6">
        <f t="shared" si="34"/>
        <v>0</v>
      </c>
    </row>
    <row r="139" spans="1:27" ht="21" customHeight="1">
      <c r="A139" s="250"/>
      <c r="B139" s="251"/>
      <c r="C139" s="184" t="s">
        <v>73</v>
      </c>
      <c r="D139" s="2">
        <v>135</v>
      </c>
      <c r="E139" s="256">
        <v>1719</v>
      </c>
      <c r="F139" s="255">
        <v>80</v>
      </c>
      <c r="G139" s="255">
        <v>80</v>
      </c>
      <c r="H139" s="255">
        <v>81</v>
      </c>
      <c r="I139" s="257">
        <f t="shared" si="49"/>
        <v>241</v>
      </c>
      <c r="J139" s="255">
        <v>66</v>
      </c>
      <c r="K139" s="255">
        <v>66</v>
      </c>
      <c r="L139" s="255">
        <f>726+67</f>
        <v>793</v>
      </c>
      <c r="M139" s="257">
        <f t="shared" si="44"/>
        <v>925</v>
      </c>
      <c r="N139" s="255">
        <v>123</v>
      </c>
      <c r="O139" s="255">
        <v>123</v>
      </c>
      <c r="P139" s="255">
        <v>123</v>
      </c>
      <c r="Q139" s="257">
        <f t="shared" si="45"/>
        <v>369</v>
      </c>
      <c r="R139" s="255">
        <v>61</v>
      </c>
      <c r="S139" s="255">
        <v>61</v>
      </c>
      <c r="T139" s="255">
        <v>62</v>
      </c>
      <c r="U139" s="257">
        <f t="shared" si="46"/>
        <v>184</v>
      </c>
      <c r="V139" s="237">
        <f t="shared" si="47"/>
        <v>1719</v>
      </c>
      <c r="W139" s="260">
        <f t="shared" si="38"/>
        <v>241</v>
      </c>
      <c r="X139" s="260">
        <f t="shared" si="39"/>
        <v>1166</v>
      </c>
      <c r="Y139" s="260">
        <f t="shared" si="40"/>
        <v>1535</v>
      </c>
      <c r="Z139" s="260">
        <f t="shared" si="48"/>
        <v>1719</v>
      </c>
      <c r="AA139" s="6">
        <f t="shared" si="34"/>
        <v>0</v>
      </c>
    </row>
    <row r="140" spans="1:27" ht="30" customHeight="1">
      <c r="A140" s="250">
        <v>2</v>
      </c>
      <c r="B140" s="405" t="s">
        <v>96</v>
      </c>
      <c r="C140" s="405"/>
      <c r="D140" s="2">
        <v>136</v>
      </c>
      <c r="E140" s="252">
        <f>E141+E144+E147</f>
        <v>15531</v>
      </c>
      <c r="F140" s="253">
        <f>F141+F144+F147</f>
        <v>1049</v>
      </c>
      <c r="G140" s="253">
        <f>G141+G144+G147</f>
        <v>1048</v>
      </c>
      <c r="H140" s="253">
        <f>H141+H144+H147</f>
        <v>1047</v>
      </c>
      <c r="I140" s="263">
        <f t="shared" si="49"/>
        <v>3144</v>
      </c>
      <c r="J140" s="253">
        <f>J141+J144+J147</f>
        <v>1154</v>
      </c>
      <c r="K140" s="253">
        <f>K141+K144+K147</f>
        <v>1154</v>
      </c>
      <c r="L140" s="253">
        <f>L141+L144+L147</f>
        <v>1154</v>
      </c>
      <c r="M140" s="263">
        <f t="shared" si="44"/>
        <v>3462</v>
      </c>
      <c r="N140" s="253">
        <f>N141+N144+N147</f>
        <v>1454</v>
      </c>
      <c r="O140" s="253">
        <f>O141+O144+O147</f>
        <v>1454</v>
      </c>
      <c r="P140" s="253">
        <f>P141+P144+P147</f>
        <v>1454</v>
      </c>
      <c r="Q140" s="263">
        <f t="shared" si="45"/>
        <v>4362</v>
      </c>
      <c r="R140" s="253">
        <f>R141+R144+R147</f>
        <v>1454</v>
      </c>
      <c r="S140" s="253">
        <f>S141+S144+S147</f>
        <v>1554</v>
      </c>
      <c r="T140" s="253">
        <f>T141+T144+T147</f>
        <v>1555</v>
      </c>
      <c r="U140" s="263">
        <f t="shared" si="46"/>
        <v>4563</v>
      </c>
      <c r="V140" s="237">
        <f>V141+V144+V147</f>
        <v>15531</v>
      </c>
      <c r="W140" s="260">
        <f t="shared" si="38"/>
        <v>3144</v>
      </c>
      <c r="X140" s="260">
        <f t="shared" si="39"/>
        <v>6606</v>
      </c>
      <c r="Y140" s="260">
        <f t="shared" si="40"/>
        <v>10968</v>
      </c>
      <c r="Z140" s="260">
        <f t="shared" si="48"/>
        <v>15531</v>
      </c>
      <c r="AA140" s="6">
        <f aca="true" t="shared" si="50" ref="AA140:AA163">Z140-V140</f>
        <v>0</v>
      </c>
    </row>
    <row r="141" spans="1:27" ht="27.75" customHeight="1">
      <c r="A141" s="250" t="s">
        <v>305</v>
      </c>
      <c r="B141" s="405" t="s">
        <v>97</v>
      </c>
      <c r="C141" s="405"/>
      <c r="D141" s="2">
        <v>137</v>
      </c>
      <c r="E141" s="256"/>
      <c r="F141" s="153">
        <f>F142+F143</f>
        <v>0</v>
      </c>
      <c r="G141" s="153">
        <f>G142+G143</f>
        <v>0</v>
      </c>
      <c r="H141" s="153">
        <f>H142+H143</f>
        <v>0</v>
      </c>
      <c r="I141" s="257">
        <f t="shared" si="49"/>
        <v>0</v>
      </c>
      <c r="J141" s="153">
        <f>J142+J143</f>
        <v>0</v>
      </c>
      <c r="K141" s="153">
        <f>K142+K143</f>
        <v>0</v>
      </c>
      <c r="L141" s="153">
        <f>L142+L143</f>
        <v>0</v>
      </c>
      <c r="M141" s="257">
        <f t="shared" si="44"/>
        <v>0</v>
      </c>
      <c r="N141" s="153">
        <f>N142+N143</f>
        <v>0</v>
      </c>
      <c r="O141" s="153">
        <f>O142+O143</f>
        <v>0</v>
      </c>
      <c r="P141" s="153">
        <f>P142+P143</f>
        <v>0</v>
      </c>
      <c r="Q141" s="257">
        <f t="shared" si="45"/>
        <v>0</v>
      </c>
      <c r="R141" s="153">
        <f>R142+R143</f>
        <v>0</v>
      </c>
      <c r="S141" s="153">
        <f>S142+S143</f>
        <v>0</v>
      </c>
      <c r="T141" s="153">
        <f>T142+T143</f>
        <v>0</v>
      </c>
      <c r="U141" s="257">
        <f t="shared" si="46"/>
        <v>0</v>
      </c>
      <c r="V141" s="237">
        <f aca="true" t="shared" si="51" ref="V141:V149">F141+G141+H141+J141+K141+L141+N141+O141+P141+R141+S141+T141</f>
        <v>0</v>
      </c>
      <c r="W141" s="260">
        <f t="shared" si="38"/>
        <v>0</v>
      </c>
      <c r="X141" s="260">
        <f t="shared" si="39"/>
        <v>0</v>
      </c>
      <c r="Y141" s="260">
        <f t="shared" si="40"/>
        <v>0</v>
      </c>
      <c r="Z141" s="260">
        <f t="shared" si="48"/>
        <v>0</v>
      </c>
      <c r="AA141" s="6">
        <f t="shared" si="50"/>
        <v>0</v>
      </c>
    </row>
    <row r="142" spans="1:27" ht="15.75" customHeight="1">
      <c r="A142" s="250"/>
      <c r="B142" s="251" t="s">
        <v>26</v>
      </c>
      <c r="C142" s="129" t="s">
        <v>27</v>
      </c>
      <c r="D142" s="2">
        <v>138</v>
      </c>
      <c r="E142" s="256"/>
      <c r="F142" s="255"/>
      <c r="G142" s="255"/>
      <c r="H142" s="255"/>
      <c r="I142" s="257">
        <f t="shared" si="49"/>
        <v>0</v>
      </c>
      <c r="J142" s="255"/>
      <c r="K142" s="255"/>
      <c r="L142" s="255"/>
      <c r="M142" s="257">
        <f t="shared" si="44"/>
        <v>0</v>
      </c>
      <c r="N142" s="255"/>
      <c r="O142" s="255"/>
      <c r="P142" s="255"/>
      <c r="Q142" s="257">
        <f t="shared" si="45"/>
        <v>0</v>
      </c>
      <c r="R142" s="255"/>
      <c r="S142" s="255"/>
      <c r="T142" s="255"/>
      <c r="U142" s="257">
        <f t="shared" si="46"/>
        <v>0</v>
      </c>
      <c r="V142" s="237">
        <f t="shared" si="51"/>
        <v>0</v>
      </c>
      <c r="W142" s="260">
        <f t="shared" si="38"/>
        <v>0</v>
      </c>
      <c r="X142" s="260">
        <f t="shared" si="39"/>
        <v>0</v>
      </c>
      <c r="Y142" s="260">
        <f t="shared" si="40"/>
        <v>0</v>
      </c>
      <c r="Z142" s="260">
        <f t="shared" si="48"/>
        <v>0</v>
      </c>
      <c r="AA142" s="6">
        <f t="shared" si="50"/>
        <v>0</v>
      </c>
    </row>
    <row r="143" spans="1:27" ht="21.75" customHeight="1">
      <c r="A143" s="250"/>
      <c r="B143" s="251" t="s">
        <v>28</v>
      </c>
      <c r="C143" s="129" t="s">
        <v>101</v>
      </c>
      <c r="D143" s="2">
        <v>139</v>
      </c>
      <c r="E143" s="256"/>
      <c r="F143" s="255"/>
      <c r="G143" s="255"/>
      <c r="H143" s="255"/>
      <c r="I143" s="257">
        <f t="shared" si="49"/>
        <v>0</v>
      </c>
      <c r="J143" s="255"/>
      <c r="K143" s="255"/>
      <c r="L143" s="255"/>
      <c r="M143" s="257">
        <f t="shared" si="44"/>
        <v>0</v>
      </c>
      <c r="N143" s="255"/>
      <c r="O143" s="255"/>
      <c r="P143" s="255"/>
      <c r="Q143" s="257">
        <f t="shared" si="45"/>
        <v>0</v>
      </c>
      <c r="R143" s="255"/>
      <c r="S143" s="255"/>
      <c r="T143" s="255"/>
      <c r="U143" s="257">
        <f t="shared" si="46"/>
        <v>0</v>
      </c>
      <c r="V143" s="237">
        <f t="shared" si="51"/>
        <v>0</v>
      </c>
      <c r="W143" s="260">
        <f t="shared" si="38"/>
        <v>0</v>
      </c>
      <c r="X143" s="260">
        <f t="shared" si="39"/>
        <v>0</v>
      </c>
      <c r="Y143" s="260">
        <f t="shared" si="40"/>
        <v>0</v>
      </c>
      <c r="Z143" s="260">
        <f t="shared" si="48"/>
        <v>0</v>
      </c>
      <c r="AA143" s="6">
        <f t="shared" si="50"/>
        <v>0</v>
      </c>
    </row>
    <row r="144" spans="1:27" ht="30.75" customHeight="1">
      <c r="A144" s="250" t="s">
        <v>311</v>
      </c>
      <c r="B144" s="405" t="s">
        <v>98</v>
      </c>
      <c r="C144" s="405"/>
      <c r="D144" s="2">
        <v>140</v>
      </c>
      <c r="E144" s="256">
        <f>E145+E146</f>
        <v>15530</v>
      </c>
      <c r="F144" s="153">
        <f>F145+F146</f>
        <v>1048</v>
      </c>
      <c r="G144" s="153">
        <f>G145+G146</f>
        <v>1048</v>
      </c>
      <c r="H144" s="153">
        <f>H145+H146</f>
        <v>1047</v>
      </c>
      <c r="I144" s="257">
        <f t="shared" si="49"/>
        <v>3143</v>
      </c>
      <c r="J144" s="153">
        <f>J145+J146</f>
        <v>1154</v>
      </c>
      <c r="K144" s="153">
        <f>K145+K146</f>
        <v>1154</v>
      </c>
      <c r="L144" s="153">
        <f>L145+L146</f>
        <v>1154</v>
      </c>
      <c r="M144" s="257">
        <f t="shared" si="44"/>
        <v>3462</v>
      </c>
      <c r="N144" s="153">
        <f>N145+N146</f>
        <v>1454</v>
      </c>
      <c r="O144" s="153">
        <f>O145+O146</f>
        <v>1454</v>
      </c>
      <c r="P144" s="153">
        <f>P145+P146</f>
        <v>1454</v>
      </c>
      <c r="Q144" s="257">
        <f t="shared" si="45"/>
        <v>4362</v>
      </c>
      <c r="R144" s="153">
        <f>R145+R146</f>
        <v>1454</v>
      </c>
      <c r="S144" s="153">
        <f>S145+S146</f>
        <v>1554</v>
      </c>
      <c r="T144" s="153">
        <f>T145+T146</f>
        <v>1555</v>
      </c>
      <c r="U144" s="257">
        <f t="shared" si="46"/>
        <v>4563</v>
      </c>
      <c r="V144" s="237">
        <f t="shared" si="51"/>
        <v>15530</v>
      </c>
      <c r="W144" s="260">
        <f t="shared" si="38"/>
        <v>3143</v>
      </c>
      <c r="X144" s="260">
        <f t="shared" si="39"/>
        <v>6605</v>
      </c>
      <c r="Y144" s="260">
        <f t="shared" si="40"/>
        <v>10967</v>
      </c>
      <c r="Z144" s="260">
        <f t="shared" si="48"/>
        <v>15530</v>
      </c>
      <c r="AA144" s="6">
        <f t="shared" si="50"/>
        <v>0</v>
      </c>
    </row>
    <row r="145" spans="1:27" ht="15.75" customHeight="1">
      <c r="A145" s="250"/>
      <c r="B145" s="251" t="s">
        <v>357</v>
      </c>
      <c r="C145" s="129" t="s">
        <v>27</v>
      </c>
      <c r="D145" s="2">
        <v>141</v>
      </c>
      <c r="E145" s="256"/>
      <c r="F145" s="255"/>
      <c r="G145" s="255"/>
      <c r="H145" s="255"/>
      <c r="I145" s="257">
        <f t="shared" si="49"/>
        <v>0</v>
      </c>
      <c r="J145" s="255"/>
      <c r="K145" s="255"/>
      <c r="L145" s="255"/>
      <c r="M145" s="257">
        <f t="shared" si="44"/>
        <v>0</v>
      </c>
      <c r="N145" s="255"/>
      <c r="O145" s="255"/>
      <c r="P145" s="255"/>
      <c r="Q145" s="257">
        <f t="shared" si="45"/>
        <v>0</v>
      </c>
      <c r="R145" s="255"/>
      <c r="S145" s="255"/>
      <c r="T145" s="255"/>
      <c r="U145" s="257">
        <f t="shared" si="46"/>
        <v>0</v>
      </c>
      <c r="V145" s="237">
        <f t="shared" si="51"/>
        <v>0</v>
      </c>
      <c r="W145" s="260">
        <f t="shared" si="38"/>
        <v>0</v>
      </c>
      <c r="X145" s="260">
        <f t="shared" si="39"/>
        <v>0</v>
      </c>
      <c r="Y145" s="260">
        <f t="shared" si="40"/>
        <v>0</v>
      </c>
      <c r="Z145" s="260">
        <f t="shared" si="48"/>
        <v>0</v>
      </c>
      <c r="AA145" s="6">
        <f t="shared" si="50"/>
        <v>0</v>
      </c>
    </row>
    <row r="146" spans="1:27" ht="20.25" customHeight="1">
      <c r="A146" s="250"/>
      <c r="B146" s="251" t="s">
        <v>359</v>
      </c>
      <c r="C146" s="129" t="s">
        <v>101</v>
      </c>
      <c r="D146" s="2">
        <v>142</v>
      </c>
      <c r="E146" s="256">
        <v>15530</v>
      </c>
      <c r="F146" s="255">
        <v>1048</v>
      </c>
      <c r="G146" s="255">
        <v>1048</v>
      </c>
      <c r="H146" s="255">
        <v>1047</v>
      </c>
      <c r="I146" s="257">
        <f t="shared" si="49"/>
        <v>3143</v>
      </c>
      <c r="J146" s="255">
        <v>1154</v>
      </c>
      <c r="K146" s="255">
        <v>1154</v>
      </c>
      <c r="L146" s="255">
        <v>1154</v>
      </c>
      <c r="M146" s="257">
        <f t="shared" si="44"/>
        <v>3462</v>
      </c>
      <c r="N146" s="255">
        <v>1454</v>
      </c>
      <c r="O146" s="255">
        <v>1454</v>
      </c>
      <c r="P146" s="255">
        <v>1454</v>
      </c>
      <c r="Q146" s="257">
        <f t="shared" si="45"/>
        <v>4362</v>
      </c>
      <c r="R146" s="255">
        <v>1454</v>
      </c>
      <c r="S146" s="255">
        <v>1554</v>
      </c>
      <c r="T146" s="255">
        <v>1555</v>
      </c>
      <c r="U146" s="257">
        <f t="shared" si="46"/>
        <v>4563</v>
      </c>
      <c r="V146" s="237">
        <f t="shared" si="51"/>
        <v>15530</v>
      </c>
      <c r="W146" s="260">
        <f t="shared" si="38"/>
        <v>3143</v>
      </c>
      <c r="X146" s="260">
        <f t="shared" si="39"/>
        <v>6605</v>
      </c>
      <c r="Y146" s="260">
        <f t="shared" si="40"/>
        <v>10967</v>
      </c>
      <c r="Z146" s="260">
        <f t="shared" si="48"/>
        <v>15530</v>
      </c>
      <c r="AA146" s="6">
        <f t="shared" si="50"/>
        <v>0</v>
      </c>
    </row>
    <row r="147" spans="1:27" ht="15.75" customHeight="1">
      <c r="A147" s="250" t="s">
        <v>313</v>
      </c>
      <c r="B147" s="405" t="s">
        <v>30</v>
      </c>
      <c r="C147" s="405"/>
      <c r="D147" s="2">
        <v>143</v>
      </c>
      <c r="E147" s="256">
        <v>1</v>
      </c>
      <c r="F147" s="255">
        <v>1</v>
      </c>
      <c r="G147" s="255"/>
      <c r="H147" s="255"/>
      <c r="I147" s="257">
        <f t="shared" si="49"/>
        <v>1</v>
      </c>
      <c r="J147" s="255"/>
      <c r="K147" s="255"/>
      <c r="L147" s="255"/>
      <c r="M147" s="257">
        <f t="shared" si="44"/>
        <v>0</v>
      </c>
      <c r="N147" s="255"/>
      <c r="O147" s="255"/>
      <c r="P147" s="255"/>
      <c r="Q147" s="257">
        <f t="shared" si="45"/>
        <v>0</v>
      </c>
      <c r="R147" s="255"/>
      <c r="S147" s="255"/>
      <c r="T147" s="255"/>
      <c r="U147" s="257">
        <f t="shared" si="46"/>
        <v>0</v>
      </c>
      <c r="V147" s="237">
        <f t="shared" si="51"/>
        <v>1</v>
      </c>
      <c r="W147" s="260">
        <f t="shared" si="38"/>
        <v>1</v>
      </c>
      <c r="X147" s="260">
        <f t="shared" si="39"/>
        <v>1</v>
      </c>
      <c r="Y147" s="260">
        <f t="shared" si="40"/>
        <v>1</v>
      </c>
      <c r="Z147" s="260">
        <f t="shared" si="48"/>
        <v>1</v>
      </c>
      <c r="AA147" s="6">
        <f t="shared" si="50"/>
        <v>0</v>
      </c>
    </row>
    <row r="148" spans="1:27" ht="15.75" customHeight="1">
      <c r="A148" s="250">
        <v>3</v>
      </c>
      <c r="B148" s="405" t="s">
        <v>292</v>
      </c>
      <c r="C148" s="405"/>
      <c r="D148" s="2">
        <v>144</v>
      </c>
      <c r="E148" s="256"/>
      <c r="F148" s="255"/>
      <c r="G148" s="255"/>
      <c r="H148" s="255"/>
      <c r="I148" s="257">
        <f t="shared" si="49"/>
        <v>0</v>
      </c>
      <c r="J148" s="255"/>
      <c r="K148" s="255"/>
      <c r="L148" s="255"/>
      <c r="M148" s="257">
        <f t="shared" si="44"/>
        <v>0</v>
      </c>
      <c r="N148" s="255"/>
      <c r="O148" s="255"/>
      <c r="P148" s="255"/>
      <c r="Q148" s="257">
        <f t="shared" si="45"/>
        <v>0</v>
      </c>
      <c r="R148" s="255"/>
      <c r="S148" s="255"/>
      <c r="T148" s="255"/>
      <c r="U148" s="257">
        <f t="shared" si="46"/>
        <v>0</v>
      </c>
      <c r="V148" s="237">
        <f t="shared" si="51"/>
        <v>0</v>
      </c>
      <c r="W148" s="260">
        <f t="shared" si="38"/>
        <v>0</v>
      </c>
      <c r="X148" s="260">
        <f t="shared" si="39"/>
        <v>0</v>
      </c>
      <c r="Y148" s="260">
        <f t="shared" si="40"/>
        <v>0</v>
      </c>
      <c r="Z148" s="260">
        <f t="shared" si="48"/>
        <v>0</v>
      </c>
      <c r="AA148" s="6">
        <f t="shared" si="50"/>
        <v>0</v>
      </c>
    </row>
    <row r="149" spans="1:27" ht="28.5" customHeight="1">
      <c r="A149" s="250"/>
      <c r="B149" s="405" t="s">
        <v>99</v>
      </c>
      <c r="C149" s="405"/>
      <c r="D149" s="2">
        <v>145</v>
      </c>
      <c r="E149" s="252">
        <f>E4-E32</f>
        <v>63509</v>
      </c>
      <c r="F149" s="153">
        <f>F4-F32</f>
        <v>2729</v>
      </c>
      <c r="G149" s="153">
        <f>G4-G32</f>
        <v>4904</v>
      </c>
      <c r="H149" s="153">
        <f>H4-H32</f>
        <v>5220</v>
      </c>
      <c r="I149" s="257">
        <f t="shared" si="49"/>
        <v>12853</v>
      </c>
      <c r="J149" s="153">
        <f>J4-J32</f>
        <v>6038</v>
      </c>
      <c r="K149" s="153">
        <f>K4-K32</f>
        <v>7060</v>
      </c>
      <c r="L149" s="153">
        <f>L4-L32</f>
        <v>7639</v>
      </c>
      <c r="M149" s="257">
        <f t="shared" si="44"/>
        <v>20737</v>
      </c>
      <c r="N149" s="153">
        <f>N4-N32</f>
        <v>3932</v>
      </c>
      <c r="O149" s="153">
        <f>O4-O32</f>
        <v>3932</v>
      </c>
      <c r="P149" s="153">
        <f>P4-P32</f>
        <v>5218</v>
      </c>
      <c r="Q149" s="257">
        <f t="shared" si="45"/>
        <v>13082</v>
      </c>
      <c r="R149" s="153">
        <f>R4-R32</f>
        <v>5899</v>
      </c>
      <c r="S149" s="153">
        <f>S4-S32</f>
        <v>6403</v>
      </c>
      <c r="T149" s="153">
        <f>T4-T32</f>
        <v>4535</v>
      </c>
      <c r="U149" s="257">
        <f t="shared" si="46"/>
        <v>16837</v>
      </c>
      <c r="V149" s="281">
        <f t="shared" si="51"/>
        <v>63509</v>
      </c>
      <c r="W149" s="282">
        <f t="shared" si="38"/>
        <v>12853</v>
      </c>
      <c r="X149" s="282">
        <f t="shared" si="39"/>
        <v>33590</v>
      </c>
      <c r="Y149" s="282">
        <f t="shared" si="40"/>
        <v>46672</v>
      </c>
      <c r="Z149" s="282">
        <f t="shared" si="48"/>
        <v>63509</v>
      </c>
      <c r="AA149" s="6">
        <f t="shared" si="50"/>
        <v>0</v>
      </c>
    </row>
    <row r="150" spans="1:27" ht="21" customHeight="1">
      <c r="A150" s="283"/>
      <c r="B150" s="284"/>
      <c r="C150" s="284" t="s">
        <v>135</v>
      </c>
      <c r="D150" s="2">
        <v>146</v>
      </c>
      <c r="E150" s="252"/>
      <c r="F150" s="153"/>
      <c r="G150" s="153"/>
      <c r="H150" s="153"/>
      <c r="I150" s="257">
        <f t="shared" si="49"/>
        <v>0</v>
      </c>
      <c r="J150" s="153"/>
      <c r="K150" s="153"/>
      <c r="L150" s="153"/>
      <c r="M150" s="257">
        <f t="shared" si="44"/>
        <v>0</v>
      </c>
      <c r="N150" s="153"/>
      <c r="O150" s="153"/>
      <c r="P150" s="153"/>
      <c r="Q150" s="257">
        <f t="shared" si="45"/>
        <v>0</v>
      </c>
      <c r="R150" s="153"/>
      <c r="S150" s="153"/>
      <c r="T150" s="153"/>
      <c r="U150" s="257">
        <f t="shared" si="46"/>
        <v>0</v>
      </c>
      <c r="V150" s="237">
        <f>I150+M150+Q150+U150</f>
        <v>0</v>
      </c>
      <c r="W150" s="260">
        <f t="shared" si="38"/>
        <v>0</v>
      </c>
      <c r="X150" s="260">
        <f t="shared" si="39"/>
        <v>0</v>
      </c>
      <c r="Y150" s="260">
        <f t="shared" si="40"/>
        <v>0</v>
      </c>
      <c r="Z150" s="260">
        <f t="shared" si="48"/>
        <v>0</v>
      </c>
      <c r="AA150" s="6"/>
    </row>
    <row r="151" spans="1:27" ht="15.75" customHeight="1">
      <c r="A151" s="283"/>
      <c r="B151" s="284"/>
      <c r="C151" s="284" t="s">
        <v>31</v>
      </c>
      <c r="D151" s="2">
        <v>147</v>
      </c>
      <c r="E151" s="285"/>
      <c r="F151" s="153"/>
      <c r="G151" s="153"/>
      <c r="H151" s="153"/>
      <c r="I151" s="257">
        <f t="shared" si="49"/>
        <v>0</v>
      </c>
      <c r="J151" s="153"/>
      <c r="K151" s="153"/>
      <c r="L151" s="153"/>
      <c r="M151" s="257">
        <f t="shared" si="44"/>
        <v>0</v>
      </c>
      <c r="N151" s="153"/>
      <c r="O151" s="153"/>
      <c r="P151" s="153"/>
      <c r="Q151" s="257">
        <f t="shared" si="45"/>
        <v>0</v>
      </c>
      <c r="R151" s="153"/>
      <c r="S151" s="153"/>
      <c r="T151" s="153"/>
      <c r="U151" s="257">
        <f t="shared" si="46"/>
        <v>0</v>
      </c>
      <c r="V151" s="237">
        <f>F151+G151+H151+J151+K151+L151+N151+O151+P151+R151+S151+T151</f>
        <v>0</v>
      </c>
      <c r="W151" s="260">
        <f t="shared" si="38"/>
        <v>0</v>
      </c>
      <c r="X151" s="260">
        <f t="shared" si="39"/>
        <v>0</v>
      </c>
      <c r="Y151" s="260">
        <f t="shared" si="40"/>
        <v>0</v>
      </c>
      <c r="Z151" s="260">
        <f t="shared" si="48"/>
        <v>0</v>
      </c>
      <c r="AA151" s="273">
        <f t="shared" si="50"/>
        <v>0</v>
      </c>
    </row>
    <row r="152" spans="1:27" ht="15.75" customHeight="1">
      <c r="A152" s="283"/>
      <c r="B152" s="284"/>
      <c r="C152" s="284" t="s">
        <v>463</v>
      </c>
      <c r="D152" s="2" t="s">
        <v>464</v>
      </c>
      <c r="E152" s="285"/>
      <c r="F152" s="153"/>
      <c r="G152" s="153"/>
      <c r="H152" s="153"/>
      <c r="I152" s="257"/>
      <c r="J152" s="153"/>
      <c r="K152" s="153"/>
      <c r="L152" s="153"/>
      <c r="M152" s="257"/>
      <c r="N152" s="153"/>
      <c r="O152" s="153"/>
      <c r="P152" s="153"/>
      <c r="Q152" s="257"/>
      <c r="R152" s="153"/>
      <c r="S152" s="153"/>
      <c r="T152" s="153"/>
      <c r="U152" s="257"/>
      <c r="W152" s="260"/>
      <c r="X152" s="260"/>
      <c r="Y152" s="260"/>
      <c r="Z152" s="260"/>
      <c r="AA152" s="273"/>
    </row>
    <row r="153" spans="1:108" s="288" customFormat="1" ht="15.75" customHeight="1">
      <c r="A153" s="286"/>
      <c r="B153" s="411" t="s">
        <v>146</v>
      </c>
      <c r="C153" s="412"/>
      <c r="D153" s="2" t="s">
        <v>400</v>
      </c>
      <c r="E153" s="285"/>
      <c r="F153" s="255"/>
      <c r="G153" s="255"/>
      <c r="H153" s="255"/>
      <c r="I153" s="257">
        <f t="shared" si="49"/>
        <v>0</v>
      </c>
      <c r="J153" s="255"/>
      <c r="K153" s="255"/>
      <c r="L153" s="255"/>
      <c r="M153" s="257">
        <f t="shared" si="44"/>
        <v>0</v>
      </c>
      <c r="N153" s="255"/>
      <c r="O153" s="255"/>
      <c r="P153" s="255"/>
      <c r="Q153" s="257">
        <f t="shared" si="45"/>
        <v>0</v>
      </c>
      <c r="R153" s="255"/>
      <c r="S153" s="255"/>
      <c r="T153" s="255"/>
      <c r="U153" s="257">
        <f t="shared" si="46"/>
        <v>0</v>
      </c>
      <c r="V153" s="237">
        <f>I153+M153+Q153+U153</f>
        <v>0</v>
      </c>
      <c r="W153" s="260">
        <f t="shared" si="38"/>
        <v>0</v>
      </c>
      <c r="X153" s="260">
        <f t="shared" si="39"/>
        <v>0</v>
      </c>
      <c r="Y153" s="260">
        <f t="shared" si="40"/>
        <v>0</v>
      </c>
      <c r="Z153" s="260">
        <f t="shared" si="48"/>
        <v>0</v>
      </c>
      <c r="AA153" s="273">
        <f t="shared" si="50"/>
        <v>0</v>
      </c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7"/>
      <c r="BA153" s="287"/>
      <c r="BB153" s="287"/>
      <c r="BC153" s="287"/>
      <c r="BD153" s="287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7"/>
      <c r="BO153" s="287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7"/>
      <c r="CA153" s="287"/>
      <c r="CB153" s="287"/>
      <c r="CC153" s="287"/>
      <c r="CD153" s="287"/>
      <c r="CE153" s="287"/>
      <c r="CF153" s="287"/>
      <c r="CG153" s="287"/>
      <c r="CH153" s="287"/>
      <c r="CI153" s="287"/>
      <c r="CJ153" s="287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7"/>
      <c r="CW153" s="287"/>
      <c r="CX153" s="287"/>
      <c r="CY153" s="287"/>
      <c r="CZ153" s="287"/>
      <c r="DA153" s="287"/>
      <c r="DB153" s="287"/>
      <c r="DC153" s="287"/>
      <c r="DD153" s="287"/>
    </row>
    <row r="154" spans="1:108" s="288" customFormat="1" ht="15.75" customHeight="1">
      <c r="A154" s="289"/>
      <c r="B154" s="409" t="s">
        <v>296</v>
      </c>
      <c r="C154" s="410"/>
      <c r="D154" s="2">
        <v>148</v>
      </c>
      <c r="E154" s="290"/>
      <c r="F154" s="291"/>
      <c r="G154" s="291"/>
      <c r="H154" s="291"/>
      <c r="I154" s="257">
        <f t="shared" si="49"/>
        <v>0</v>
      </c>
      <c r="J154" s="291"/>
      <c r="K154" s="291"/>
      <c r="L154" s="291"/>
      <c r="M154" s="257">
        <f t="shared" si="44"/>
        <v>0</v>
      </c>
      <c r="N154" s="291"/>
      <c r="O154" s="291"/>
      <c r="P154" s="291"/>
      <c r="Q154" s="257">
        <f t="shared" si="45"/>
        <v>0</v>
      </c>
      <c r="R154" s="291"/>
      <c r="S154" s="291"/>
      <c r="T154" s="291"/>
      <c r="U154" s="257">
        <f t="shared" si="46"/>
        <v>0</v>
      </c>
      <c r="V154" s="237">
        <f>I154+M154+Q154+U154</f>
        <v>0</v>
      </c>
      <c r="W154" s="260">
        <f t="shared" si="38"/>
        <v>0</v>
      </c>
      <c r="X154" s="260">
        <f t="shared" si="39"/>
        <v>0</v>
      </c>
      <c r="Y154" s="260">
        <f t="shared" si="40"/>
        <v>0</v>
      </c>
      <c r="Z154" s="260">
        <f t="shared" si="48"/>
        <v>0</v>
      </c>
      <c r="AA154" s="273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7"/>
      <c r="AV154" s="287"/>
      <c r="AW154" s="287"/>
      <c r="AX154" s="287"/>
      <c r="AY154" s="287"/>
      <c r="AZ154" s="287"/>
      <c r="BA154" s="287"/>
      <c r="BB154" s="287"/>
      <c r="BC154" s="287"/>
      <c r="BD154" s="287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7"/>
      <c r="BO154" s="287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7"/>
      <c r="CA154" s="287"/>
      <c r="CB154" s="287"/>
      <c r="CC154" s="287"/>
      <c r="CD154" s="287"/>
      <c r="CE154" s="287"/>
      <c r="CF154" s="287"/>
      <c r="CG154" s="287"/>
      <c r="CH154" s="287"/>
      <c r="CI154" s="287"/>
      <c r="CJ154" s="287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7"/>
      <c r="CW154" s="287"/>
      <c r="CX154" s="287"/>
      <c r="CY154" s="287"/>
      <c r="CZ154" s="287"/>
      <c r="DA154" s="287"/>
      <c r="DB154" s="287"/>
      <c r="DC154" s="287"/>
      <c r="DD154" s="287"/>
    </row>
    <row r="155" spans="1:27" ht="17.25" customHeight="1">
      <c r="A155" s="292"/>
      <c r="B155" s="430" t="s">
        <v>323</v>
      </c>
      <c r="C155" s="430"/>
      <c r="D155" s="2">
        <v>149</v>
      </c>
      <c r="E155" s="285"/>
      <c r="F155" s="291"/>
      <c r="G155" s="291"/>
      <c r="H155" s="291"/>
      <c r="I155" s="257"/>
      <c r="J155" s="291"/>
      <c r="K155" s="291"/>
      <c r="L155" s="291"/>
      <c r="M155" s="257">
        <v>1095.5500000000002</v>
      </c>
      <c r="N155" s="291"/>
      <c r="O155" s="291"/>
      <c r="P155" s="291"/>
      <c r="Q155" s="257"/>
      <c r="R155" s="291"/>
      <c r="S155" s="291"/>
      <c r="T155" s="291"/>
      <c r="U155" s="257"/>
      <c r="W155" s="260"/>
      <c r="X155" s="260"/>
      <c r="Y155" s="260"/>
      <c r="Z155" s="260"/>
      <c r="AA155" s="6">
        <f t="shared" si="50"/>
        <v>0</v>
      </c>
    </row>
    <row r="156" spans="1:27" ht="17.25" customHeight="1">
      <c r="A156" s="292">
        <v>1</v>
      </c>
      <c r="B156" s="293"/>
      <c r="C156" s="293" t="s">
        <v>465</v>
      </c>
      <c r="D156" s="2">
        <v>150</v>
      </c>
      <c r="E156" s="285"/>
      <c r="F156" s="291"/>
      <c r="G156" s="291"/>
      <c r="H156" s="291"/>
      <c r="I156" s="257"/>
      <c r="J156" s="291"/>
      <c r="K156" s="291"/>
      <c r="L156" s="291"/>
      <c r="M156" s="257"/>
      <c r="N156" s="291"/>
      <c r="O156" s="291"/>
      <c r="P156" s="291"/>
      <c r="Q156" s="257"/>
      <c r="R156" s="291"/>
      <c r="S156" s="291"/>
      <c r="T156" s="291"/>
      <c r="U156" s="257"/>
      <c r="W156" s="260"/>
      <c r="X156" s="260"/>
      <c r="Y156" s="260"/>
      <c r="Z156" s="260"/>
      <c r="AA156" s="6"/>
    </row>
    <row r="157" spans="1:27" ht="17.25" customHeight="1">
      <c r="A157" s="292">
        <v>2</v>
      </c>
      <c r="B157" s="293"/>
      <c r="C157" s="293" t="s">
        <v>466</v>
      </c>
      <c r="D157" s="2">
        <v>151</v>
      </c>
      <c r="E157" s="285"/>
      <c r="F157" s="291"/>
      <c r="G157" s="291"/>
      <c r="H157" s="291"/>
      <c r="I157" s="257"/>
      <c r="J157" s="291"/>
      <c r="K157" s="291"/>
      <c r="L157" s="291"/>
      <c r="M157" s="257"/>
      <c r="N157" s="291"/>
      <c r="O157" s="291"/>
      <c r="P157" s="291"/>
      <c r="Q157" s="257"/>
      <c r="R157" s="291"/>
      <c r="S157" s="291"/>
      <c r="T157" s="291"/>
      <c r="U157" s="257"/>
      <c r="W157" s="260"/>
      <c r="X157" s="260"/>
      <c r="Y157" s="260"/>
      <c r="Z157" s="260"/>
      <c r="AA157" s="6"/>
    </row>
    <row r="158" spans="1:27" ht="17.25" customHeight="1">
      <c r="A158" s="292"/>
      <c r="B158" s="293"/>
      <c r="C158" s="293"/>
      <c r="D158" s="2" t="s">
        <v>467</v>
      </c>
      <c r="E158" s="285"/>
      <c r="F158" s="291"/>
      <c r="G158" s="291"/>
      <c r="H158" s="291"/>
      <c r="I158" s="257"/>
      <c r="J158" s="291"/>
      <c r="K158" s="291"/>
      <c r="L158" s="291"/>
      <c r="M158" s="257"/>
      <c r="N158" s="291"/>
      <c r="O158" s="291"/>
      <c r="P158" s="291"/>
      <c r="Q158" s="257"/>
      <c r="R158" s="291"/>
      <c r="S158" s="291"/>
      <c r="T158" s="291"/>
      <c r="U158" s="257"/>
      <c r="W158" s="260"/>
      <c r="X158" s="260"/>
      <c r="Y158" s="260"/>
      <c r="Z158" s="260"/>
      <c r="AA158" s="6"/>
    </row>
    <row r="159" spans="1:27" ht="17.25" customHeight="1">
      <c r="A159" s="292"/>
      <c r="B159" s="293"/>
      <c r="C159" s="293"/>
      <c r="D159" s="2" t="s">
        <v>468</v>
      </c>
      <c r="E159" s="285"/>
      <c r="F159" s="291"/>
      <c r="G159" s="291"/>
      <c r="H159" s="291"/>
      <c r="I159" s="257"/>
      <c r="J159" s="291"/>
      <c r="K159" s="291"/>
      <c r="L159" s="291"/>
      <c r="M159" s="257"/>
      <c r="N159" s="291"/>
      <c r="O159" s="291"/>
      <c r="P159" s="291"/>
      <c r="Q159" s="257"/>
      <c r="R159" s="291"/>
      <c r="S159" s="291"/>
      <c r="T159" s="291"/>
      <c r="U159" s="257"/>
      <c r="W159" s="260"/>
      <c r="X159" s="260"/>
      <c r="Y159" s="260"/>
      <c r="Z159" s="260"/>
      <c r="AA159" s="6"/>
    </row>
    <row r="160" spans="1:27" ht="20.25" customHeight="1">
      <c r="A160" s="250">
        <v>3</v>
      </c>
      <c r="B160" s="405" t="s">
        <v>324</v>
      </c>
      <c r="C160" s="405"/>
      <c r="D160" s="2">
        <v>152</v>
      </c>
      <c r="E160" s="256">
        <v>931</v>
      </c>
      <c r="F160" s="153">
        <v>931</v>
      </c>
      <c r="G160" s="153">
        <v>931</v>
      </c>
      <c r="H160" s="153">
        <v>931</v>
      </c>
      <c r="I160" s="294">
        <v>931</v>
      </c>
      <c r="J160" s="153">
        <v>931</v>
      </c>
      <c r="K160" s="153">
        <v>931</v>
      </c>
      <c r="L160" s="153">
        <v>931</v>
      </c>
      <c r="M160" s="294">
        <v>931</v>
      </c>
      <c r="N160" s="153">
        <v>931</v>
      </c>
      <c r="O160" s="153">
        <v>931</v>
      </c>
      <c r="P160" s="153">
        <v>931</v>
      </c>
      <c r="Q160" s="294">
        <v>931</v>
      </c>
      <c r="R160" s="153">
        <v>931</v>
      </c>
      <c r="S160" s="153">
        <v>931</v>
      </c>
      <c r="T160" s="153">
        <v>931</v>
      </c>
      <c r="U160" s="294">
        <v>931</v>
      </c>
      <c r="V160" s="237">
        <v>931</v>
      </c>
      <c r="W160" s="260">
        <f>I160</f>
        <v>931</v>
      </c>
      <c r="X160" s="260">
        <v>931</v>
      </c>
      <c r="Y160" s="260">
        <v>931</v>
      </c>
      <c r="Z160" s="260">
        <v>931</v>
      </c>
      <c r="AA160" s="6">
        <f t="shared" si="50"/>
        <v>0</v>
      </c>
    </row>
    <row r="161" spans="1:27" ht="15.75" customHeight="1">
      <c r="A161" s="250">
        <v>4</v>
      </c>
      <c r="B161" s="405" t="s">
        <v>32</v>
      </c>
      <c r="C161" s="405"/>
      <c r="D161" s="2">
        <v>153</v>
      </c>
      <c r="E161" s="256">
        <v>931</v>
      </c>
      <c r="F161" s="153">
        <v>931</v>
      </c>
      <c r="G161" s="153">
        <v>931</v>
      </c>
      <c r="H161" s="153">
        <v>931</v>
      </c>
      <c r="I161" s="294">
        <v>931</v>
      </c>
      <c r="J161" s="153">
        <v>931</v>
      </c>
      <c r="K161" s="153">
        <v>931</v>
      </c>
      <c r="L161" s="153">
        <v>931</v>
      </c>
      <c r="M161" s="294">
        <v>931</v>
      </c>
      <c r="N161" s="153">
        <v>931</v>
      </c>
      <c r="O161" s="153">
        <v>931</v>
      </c>
      <c r="P161" s="153">
        <v>931</v>
      </c>
      <c r="Q161" s="294">
        <v>931</v>
      </c>
      <c r="R161" s="153">
        <v>931</v>
      </c>
      <c r="S161" s="153">
        <v>931</v>
      </c>
      <c r="T161" s="153">
        <v>931</v>
      </c>
      <c r="U161" s="294">
        <v>931</v>
      </c>
      <c r="V161" s="237">
        <v>931</v>
      </c>
      <c r="W161" s="260">
        <f>I161</f>
        <v>931</v>
      </c>
      <c r="X161" s="260">
        <v>931</v>
      </c>
      <c r="Y161" s="260">
        <v>931</v>
      </c>
      <c r="Z161" s="260">
        <v>931</v>
      </c>
      <c r="AA161" s="6">
        <f t="shared" si="50"/>
        <v>0</v>
      </c>
    </row>
    <row r="162" spans="1:27" ht="40.5" customHeight="1">
      <c r="A162" s="250" t="s">
        <v>469</v>
      </c>
      <c r="B162" s="427" t="s">
        <v>421</v>
      </c>
      <c r="C162" s="428"/>
      <c r="D162" s="2" t="s">
        <v>470</v>
      </c>
      <c r="E162" s="262">
        <f>E91/E161/12*1000</f>
        <v>4781.328320802005</v>
      </c>
      <c r="F162" s="295">
        <f>F91/F161*1000</f>
        <v>4779.806659505907</v>
      </c>
      <c r="G162" s="295">
        <f aca="true" t="shared" si="52" ref="G162:T162">G91/G161*1000</f>
        <v>4781.954887218046</v>
      </c>
      <c r="H162" s="295">
        <f t="shared" si="52"/>
        <v>4783.029001074114</v>
      </c>
      <c r="I162" s="296"/>
      <c r="J162" s="295">
        <f t="shared" si="52"/>
        <v>4779.806659505907</v>
      </c>
      <c r="K162" s="295">
        <f t="shared" si="52"/>
        <v>4781.954887218046</v>
      </c>
      <c r="L162" s="295">
        <f t="shared" si="52"/>
        <v>4783.029001074114</v>
      </c>
      <c r="M162" s="296"/>
      <c r="N162" s="295">
        <f t="shared" si="52"/>
        <v>4779.806659505907</v>
      </c>
      <c r="O162" s="295">
        <f t="shared" si="52"/>
        <v>4780.880773361976</v>
      </c>
      <c r="P162" s="295">
        <f t="shared" si="52"/>
        <v>4783.029001074114</v>
      </c>
      <c r="Q162" s="296"/>
      <c r="R162" s="295">
        <f t="shared" si="52"/>
        <v>4779.806659505907</v>
      </c>
      <c r="S162" s="295">
        <f t="shared" si="52"/>
        <v>4780.880773361976</v>
      </c>
      <c r="T162" s="295">
        <f t="shared" si="52"/>
        <v>4781.954887218046</v>
      </c>
      <c r="U162" s="257"/>
      <c r="W162" s="260">
        <f>I162</f>
        <v>0</v>
      </c>
      <c r="X162" s="260">
        <f>I162+M162</f>
        <v>0</v>
      </c>
      <c r="Y162" s="260">
        <f>I162+M162+Q162</f>
        <v>0</v>
      </c>
      <c r="Z162" s="260">
        <f>I162+M162+Q162+U162</f>
        <v>0</v>
      </c>
      <c r="AA162" s="6"/>
    </row>
    <row r="163" spans="1:27" ht="60.75" customHeight="1">
      <c r="A163" s="250" t="s">
        <v>471</v>
      </c>
      <c r="B163" s="429" t="s">
        <v>442</v>
      </c>
      <c r="C163" s="429"/>
      <c r="D163" s="2" t="s">
        <v>472</v>
      </c>
      <c r="E163" s="262">
        <f>(E90-E101-E96)/E161/12*1000</f>
        <v>5412.549230218403</v>
      </c>
      <c r="F163" s="295">
        <f>(F90-F101-F96)/F161*1000</f>
        <v>5185.821697099892</v>
      </c>
      <c r="G163" s="295">
        <f aca="true" t="shared" si="53" ref="G163:T163">(G90-G101-G96)/G161*1000</f>
        <v>5186.895810955962</v>
      </c>
      <c r="H163" s="295">
        <f t="shared" si="53"/>
        <v>5182.599355531686</v>
      </c>
      <c r="I163" s="296"/>
      <c r="J163" s="295">
        <f t="shared" si="53"/>
        <v>5437.164339419978</v>
      </c>
      <c r="K163" s="295">
        <f t="shared" si="53"/>
        <v>5438.238453276047</v>
      </c>
      <c r="L163" s="295">
        <f t="shared" si="53"/>
        <v>5590.762620837809</v>
      </c>
      <c r="M163" s="296"/>
      <c r="N163" s="295">
        <f t="shared" si="53"/>
        <v>5437.164339419978</v>
      </c>
      <c r="O163" s="295">
        <f t="shared" si="53"/>
        <v>5437.164339419978</v>
      </c>
      <c r="P163" s="295">
        <f t="shared" si="53"/>
        <v>5588.614393125671</v>
      </c>
      <c r="Q163" s="296"/>
      <c r="R163" s="295">
        <f t="shared" si="53"/>
        <v>5437.164339419978</v>
      </c>
      <c r="S163" s="295">
        <f t="shared" si="53"/>
        <v>5438.238453276047</v>
      </c>
      <c r="T163" s="295">
        <f t="shared" si="53"/>
        <v>5590.762620837809</v>
      </c>
      <c r="U163" s="296"/>
      <c r="W163" s="260">
        <f>I163</f>
        <v>0</v>
      </c>
      <c r="X163" s="260">
        <f>I163+M163</f>
        <v>0</v>
      </c>
      <c r="Y163" s="260">
        <f>I163+M163+Q163</f>
        <v>0</v>
      </c>
      <c r="Z163" s="260">
        <f>I163+M163+Q163+U163</f>
        <v>0</v>
      </c>
      <c r="AA163" s="6">
        <f t="shared" si="50"/>
        <v>0</v>
      </c>
    </row>
    <row r="164" spans="1:27" ht="41.25" customHeight="1">
      <c r="A164" s="250" t="s">
        <v>473</v>
      </c>
      <c r="B164" s="427" t="s">
        <v>401</v>
      </c>
      <c r="C164" s="428"/>
      <c r="D164" s="2">
        <v>156</v>
      </c>
      <c r="E164" s="297">
        <f>E5/E161</f>
        <v>338.3308270676692</v>
      </c>
      <c r="F164" s="298">
        <f>F5/F161</f>
        <v>25.361976369495167</v>
      </c>
      <c r="G164" s="298">
        <f>G5/G161</f>
        <v>25.361976369495167</v>
      </c>
      <c r="H164" s="298">
        <f>H5/H161</f>
        <v>25.361976369495167</v>
      </c>
      <c r="I164" s="299"/>
      <c r="J164" s="298">
        <f>J5/J161</f>
        <v>26.221267454350162</v>
      </c>
      <c r="K164" s="298">
        <f>K5/K161</f>
        <v>27.295381310418904</v>
      </c>
      <c r="L164" s="298">
        <f>L5/L161</f>
        <v>27.65091299677766</v>
      </c>
      <c r="M164" s="299"/>
      <c r="N164" s="298">
        <f>N5/N161</f>
        <v>28.693877551020407</v>
      </c>
      <c r="O164" s="298">
        <f>O5/O161</f>
        <v>28.693877551020407</v>
      </c>
      <c r="P164" s="298">
        <f>P5/P161</f>
        <v>29.946294307196563</v>
      </c>
      <c r="Q164" s="299"/>
      <c r="R164" s="298">
        <f>R5/R161</f>
        <v>30.628356605800214</v>
      </c>
      <c r="S164" s="298">
        <f>S5/S161</f>
        <v>30.84425349087003</v>
      </c>
      <c r="T164" s="298">
        <f>T5/T161</f>
        <v>32.27067669172932</v>
      </c>
      <c r="U164" s="257"/>
      <c r="W164" s="260">
        <f>I164</f>
        <v>0</v>
      </c>
      <c r="X164" s="260">
        <f>I164+M164</f>
        <v>0</v>
      </c>
      <c r="Y164" s="260">
        <f>I164+M164+Q164</f>
        <v>0</v>
      </c>
      <c r="Z164" s="260">
        <f>I164+M164+Q164+U164</f>
        <v>0</v>
      </c>
      <c r="AA164" s="6"/>
    </row>
    <row r="165" spans="1:27" ht="41.25" customHeight="1">
      <c r="A165" s="283"/>
      <c r="B165" s="427" t="s">
        <v>474</v>
      </c>
      <c r="C165" s="428"/>
      <c r="D165" s="300">
        <v>157</v>
      </c>
      <c r="E165" s="301"/>
      <c r="F165" s="302">
        <f>F164</f>
        <v>25.361976369495167</v>
      </c>
      <c r="G165" s="302">
        <f>F165+G164</f>
        <v>50.723952738990334</v>
      </c>
      <c r="H165" s="302">
        <f>G165+H164</f>
        <v>76.0859291084855</v>
      </c>
      <c r="I165" s="303"/>
      <c r="J165" s="302">
        <f>H165+J164</f>
        <v>102.30719656283566</v>
      </c>
      <c r="K165" s="302">
        <f>J165+K164</f>
        <v>129.60257787325457</v>
      </c>
      <c r="L165" s="302">
        <f>K165+L164</f>
        <v>157.25349087003224</v>
      </c>
      <c r="M165" s="303"/>
      <c r="N165" s="302">
        <f>L165+N164</f>
        <v>185.94736842105266</v>
      </c>
      <c r="O165" s="302">
        <f>N165+O164</f>
        <v>214.64124597207308</v>
      </c>
      <c r="P165" s="302">
        <f>O165+P164</f>
        <v>244.58754027926963</v>
      </c>
      <c r="Q165" s="303"/>
      <c r="R165" s="302">
        <f>P165+R164</f>
        <v>275.21589688506987</v>
      </c>
      <c r="S165" s="302">
        <f>R165+S164</f>
        <v>306.0601503759399</v>
      </c>
      <c r="T165" s="302">
        <f>S165+T164</f>
        <v>338.3308270676692</v>
      </c>
      <c r="U165" s="304"/>
      <c r="W165" s="260"/>
      <c r="X165" s="260"/>
      <c r="Y165" s="260"/>
      <c r="Z165" s="260"/>
      <c r="AA165" s="6"/>
    </row>
    <row r="166" spans="1:27" ht="27" customHeight="1">
      <c r="A166" s="283"/>
      <c r="B166" s="284"/>
      <c r="C166" s="284" t="s">
        <v>129</v>
      </c>
      <c r="D166" s="300"/>
      <c r="E166" s="305">
        <f>E32/E4*1000</f>
        <v>807.571809477639</v>
      </c>
      <c r="F166" s="306">
        <f>F32/F4*1000</f>
        <v>888.8028685518703</v>
      </c>
      <c r="G166" s="306">
        <f>G32/G4*1000</f>
        <v>800.1792844918915</v>
      </c>
      <c r="H166" s="306">
        <f>H32/H4*1000</f>
        <v>789.0312411591157</v>
      </c>
      <c r="I166" s="307"/>
      <c r="J166" s="306">
        <f>J32/J4*1000</f>
        <v>761.7394049404152</v>
      </c>
      <c r="K166" s="306">
        <f>K32/K4*1000</f>
        <v>731.9869410067573</v>
      </c>
      <c r="L166" s="306">
        <f>L32/L4*1000</f>
        <v>718.1076792501568</v>
      </c>
      <c r="M166" s="307"/>
      <c r="N166" s="306">
        <f>N32/N4*1000</f>
        <v>857.8144210602444</v>
      </c>
      <c r="O166" s="306">
        <f>O32/O4*1000</f>
        <v>857.8144210602444</v>
      </c>
      <c r="P166" s="306">
        <f>P32/P4*1000</f>
        <v>821.6434235712333</v>
      </c>
      <c r="Q166" s="307"/>
      <c r="R166" s="306">
        <f>R32/R4*1000</f>
        <v>803.1369931586852</v>
      </c>
      <c r="S166" s="306">
        <f>S32/S4*1000</f>
        <v>787.7411655506199</v>
      </c>
      <c r="T166" s="306">
        <f>T32/T4*1000</f>
        <v>861.4632656178403</v>
      </c>
      <c r="U166" s="307"/>
      <c r="W166" s="260">
        <f>I166</f>
        <v>0</v>
      </c>
      <c r="X166" s="260">
        <f>I166+M166</f>
        <v>0</v>
      </c>
      <c r="Y166" s="260">
        <f>I166+M166+Q166</f>
        <v>0</v>
      </c>
      <c r="Z166" s="260">
        <f>I166+M166+Q166+U166</f>
        <v>0</v>
      </c>
      <c r="AA166" s="6"/>
    </row>
    <row r="167" spans="1:27" ht="27" customHeight="1">
      <c r="A167" s="283">
        <v>7</v>
      </c>
      <c r="B167" s="284"/>
      <c r="C167" s="284" t="s">
        <v>475</v>
      </c>
      <c r="D167" s="300">
        <v>163</v>
      </c>
      <c r="E167" s="305"/>
      <c r="F167" s="308"/>
      <c r="G167" s="308"/>
      <c r="H167" s="308"/>
      <c r="I167" s="309"/>
      <c r="J167" s="308"/>
      <c r="K167" s="308"/>
      <c r="L167" s="308"/>
      <c r="M167" s="309"/>
      <c r="N167" s="308"/>
      <c r="O167" s="308"/>
      <c r="P167" s="308"/>
      <c r="Q167" s="309"/>
      <c r="R167" s="308"/>
      <c r="S167" s="308"/>
      <c r="T167" s="308"/>
      <c r="U167" s="304"/>
      <c r="W167" s="260">
        <f>I167</f>
        <v>0</v>
      </c>
      <c r="X167" s="260">
        <f>I167+M167</f>
        <v>0</v>
      </c>
      <c r="Y167" s="260">
        <f>I167+M167+Q167</f>
        <v>0</v>
      </c>
      <c r="Z167" s="260">
        <f>I167+M167+Q167+U167</f>
        <v>0</v>
      </c>
      <c r="AA167" s="6"/>
    </row>
    <row r="168" spans="1:27" ht="27" customHeight="1">
      <c r="A168" s="283">
        <v>8</v>
      </c>
      <c r="B168" s="284"/>
      <c r="C168" s="284" t="s">
        <v>130</v>
      </c>
      <c r="D168" s="300">
        <v>164</v>
      </c>
      <c r="E168" s="285">
        <f>E169+E170</f>
        <v>0</v>
      </c>
      <c r="F168" s="310">
        <f aca="true" t="shared" si="54" ref="F168:T168">F169+F170</f>
        <v>0</v>
      </c>
      <c r="G168" s="310">
        <f t="shared" si="54"/>
        <v>0</v>
      </c>
      <c r="H168" s="310">
        <f t="shared" si="54"/>
        <v>0</v>
      </c>
      <c r="I168" s="311"/>
      <c r="J168" s="310">
        <f t="shared" si="54"/>
        <v>0</v>
      </c>
      <c r="K168" s="310">
        <f t="shared" si="54"/>
        <v>0</v>
      </c>
      <c r="L168" s="310">
        <f t="shared" si="54"/>
        <v>0</v>
      </c>
      <c r="M168" s="311"/>
      <c r="N168" s="310">
        <f t="shared" si="54"/>
        <v>0</v>
      </c>
      <c r="O168" s="310">
        <f t="shared" si="54"/>
        <v>0</v>
      </c>
      <c r="P168" s="310">
        <f t="shared" si="54"/>
        <v>0</v>
      </c>
      <c r="Q168" s="311"/>
      <c r="R168" s="310">
        <f t="shared" si="54"/>
        <v>0</v>
      </c>
      <c r="S168" s="310">
        <f t="shared" si="54"/>
        <v>0</v>
      </c>
      <c r="T168" s="310">
        <f t="shared" si="54"/>
        <v>0</v>
      </c>
      <c r="U168" s="311"/>
      <c r="W168" s="260">
        <f>SUM(W169:W170)</f>
        <v>0</v>
      </c>
      <c r="X168" s="260">
        <f>SUM(X169:X170)</f>
        <v>0</v>
      </c>
      <c r="Y168" s="260">
        <f>SUM(Y169:Y170)</f>
        <v>0</v>
      </c>
      <c r="Z168" s="260">
        <f>U168</f>
        <v>0</v>
      </c>
      <c r="AA168" s="6"/>
    </row>
    <row r="169" spans="1:26" ht="36" customHeight="1">
      <c r="A169" s="250"/>
      <c r="B169" s="312"/>
      <c r="C169" s="261" t="s">
        <v>199</v>
      </c>
      <c r="D169" s="2"/>
      <c r="E169" s="313"/>
      <c r="F169" s="247"/>
      <c r="G169" s="247"/>
      <c r="H169" s="247"/>
      <c r="I169" s="248"/>
      <c r="J169" s="247"/>
      <c r="K169" s="247"/>
      <c r="L169" s="247"/>
      <c r="M169" s="248"/>
      <c r="N169" s="247"/>
      <c r="O169" s="247"/>
      <c r="P169" s="247"/>
      <c r="Q169" s="248"/>
      <c r="R169" s="247"/>
      <c r="S169" s="247"/>
      <c r="T169" s="247"/>
      <c r="U169" s="248"/>
      <c r="W169" s="247"/>
      <c r="X169" s="247"/>
      <c r="Y169" s="247"/>
      <c r="Z169" s="247"/>
    </row>
    <row r="170" spans="1:26" ht="27" customHeight="1">
      <c r="A170" s="250"/>
      <c r="B170" s="312"/>
      <c r="C170" s="261" t="s">
        <v>200</v>
      </c>
      <c r="D170" s="2"/>
      <c r="E170" s="313"/>
      <c r="F170" s="247"/>
      <c r="G170" s="247"/>
      <c r="H170" s="247"/>
      <c r="I170" s="248"/>
      <c r="J170" s="247"/>
      <c r="K170" s="247"/>
      <c r="L170" s="247"/>
      <c r="M170" s="248"/>
      <c r="N170" s="247"/>
      <c r="O170" s="247"/>
      <c r="P170" s="247"/>
      <c r="Q170" s="248"/>
      <c r="R170" s="247"/>
      <c r="S170" s="247"/>
      <c r="T170" s="247"/>
      <c r="U170" s="248"/>
      <c r="W170" s="247"/>
      <c r="X170" s="247"/>
      <c r="Y170" s="247"/>
      <c r="Z170" s="247"/>
    </row>
    <row r="171" spans="3:5" ht="12.75">
      <c r="C171" s="314"/>
      <c r="D171" s="315"/>
      <c r="E171" s="316"/>
    </row>
    <row r="172" spans="3:5" ht="12.75">
      <c r="C172" s="314"/>
      <c r="D172" s="315"/>
      <c r="E172" s="316"/>
    </row>
    <row r="173" spans="1:26" ht="21.75" customHeight="1">
      <c r="A173" s="317"/>
      <c r="B173" s="406" t="s">
        <v>430</v>
      </c>
      <c r="C173" s="407"/>
      <c r="D173" s="318"/>
      <c r="E173" s="318"/>
      <c r="F173" s="319">
        <f>F4</f>
        <v>24542</v>
      </c>
      <c r="G173" s="319">
        <f>F173+G4</f>
        <v>49084</v>
      </c>
      <c r="H173" s="319">
        <f>G173+H4</f>
        <v>73827</v>
      </c>
      <c r="I173" s="319"/>
      <c r="J173" s="319">
        <f>H173+J4</f>
        <v>99169</v>
      </c>
      <c r="K173" s="319">
        <f>J173+K4</f>
        <v>125511</v>
      </c>
      <c r="L173" s="319">
        <f>K173+L4</f>
        <v>152610</v>
      </c>
      <c r="M173" s="320"/>
      <c r="N173" s="319">
        <f>L173+N4</f>
        <v>180264</v>
      </c>
      <c r="O173" s="319">
        <f>N173+O4</f>
        <v>207918</v>
      </c>
      <c r="P173" s="319">
        <f>O173+P4</f>
        <v>237174</v>
      </c>
      <c r="Q173" s="319"/>
      <c r="R173" s="319">
        <f>P173+R4</f>
        <v>267139</v>
      </c>
      <c r="S173" s="319">
        <f>R173+S4</f>
        <v>297305</v>
      </c>
      <c r="T173" s="319">
        <f>S173+T4</f>
        <v>330040</v>
      </c>
      <c r="U173" s="319"/>
      <c r="W173" s="247"/>
      <c r="X173" s="247"/>
      <c r="Y173" s="247"/>
      <c r="Z173" s="247"/>
    </row>
    <row r="174" spans="1:27" ht="24" customHeight="1">
      <c r="A174" s="321"/>
      <c r="B174" s="406" t="s">
        <v>476</v>
      </c>
      <c r="C174" s="407"/>
      <c r="D174" s="318"/>
      <c r="E174" s="322"/>
      <c r="F174" s="319">
        <f>F32</f>
        <v>21813</v>
      </c>
      <c r="G174" s="319">
        <f>F174+G32</f>
        <v>41451</v>
      </c>
      <c r="H174" s="319">
        <f>G174+H32</f>
        <v>60974</v>
      </c>
      <c r="I174" s="319"/>
      <c r="J174" s="319">
        <f>H174+J32</f>
        <v>80278</v>
      </c>
      <c r="K174" s="319">
        <f>J174+K32</f>
        <v>99560</v>
      </c>
      <c r="L174" s="319">
        <f>K174+L32</f>
        <v>119020</v>
      </c>
      <c r="M174" s="319"/>
      <c r="N174" s="319">
        <f>L174+N32</f>
        <v>142742</v>
      </c>
      <c r="O174" s="319">
        <f>N174+O32</f>
        <v>166464</v>
      </c>
      <c r="P174" s="319">
        <f>O174+P32</f>
        <v>190502</v>
      </c>
      <c r="Q174" s="319"/>
      <c r="R174" s="319">
        <f>P174+R32</f>
        <v>214568</v>
      </c>
      <c r="S174" s="319">
        <f>R174+S32</f>
        <v>238331</v>
      </c>
      <c r="T174" s="319">
        <f>S174+T32</f>
        <v>266531</v>
      </c>
      <c r="U174" s="319"/>
      <c r="W174" s="255"/>
      <c r="X174" s="255"/>
      <c r="Y174" s="255"/>
      <c r="Z174" s="260"/>
      <c r="AA174" s="6"/>
    </row>
    <row r="175" spans="1:21" ht="27" customHeight="1">
      <c r="A175" s="323"/>
      <c r="B175" s="324" t="s">
        <v>477</v>
      </c>
      <c r="C175" s="325"/>
      <c r="D175" s="318"/>
      <c r="E175" s="325"/>
      <c r="F175" s="319">
        <f>F173-F174</f>
        <v>2729</v>
      </c>
      <c r="G175" s="319">
        <f aca="true" t="shared" si="55" ref="G175:T175">G173-G174</f>
        <v>7633</v>
      </c>
      <c r="H175" s="319">
        <f t="shared" si="55"/>
        <v>12853</v>
      </c>
      <c r="I175" s="319"/>
      <c r="J175" s="319">
        <f t="shared" si="55"/>
        <v>18891</v>
      </c>
      <c r="K175" s="319">
        <f t="shared" si="55"/>
        <v>25951</v>
      </c>
      <c r="L175" s="319">
        <f t="shared" si="55"/>
        <v>33590</v>
      </c>
      <c r="M175" s="319"/>
      <c r="N175" s="319">
        <f t="shared" si="55"/>
        <v>37522</v>
      </c>
      <c r="O175" s="319">
        <f t="shared" si="55"/>
        <v>41454</v>
      </c>
      <c r="P175" s="319">
        <f t="shared" si="55"/>
        <v>46672</v>
      </c>
      <c r="Q175" s="319"/>
      <c r="R175" s="319">
        <f t="shared" si="55"/>
        <v>52571</v>
      </c>
      <c r="S175" s="319">
        <f t="shared" si="55"/>
        <v>58974</v>
      </c>
      <c r="T175" s="319">
        <f t="shared" si="55"/>
        <v>63509</v>
      </c>
      <c r="U175" s="319"/>
    </row>
    <row r="176" spans="1:21" ht="27" customHeight="1">
      <c r="A176" s="323"/>
      <c r="B176" s="326" t="s">
        <v>478</v>
      </c>
      <c r="C176" s="327"/>
      <c r="D176" s="318"/>
      <c r="E176" s="325"/>
      <c r="F176" s="319">
        <f>F4-F32</f>
        <v>2729</v>
      </c>
      <c r="G176" s="319">
        <f aca="true" t="shared" si="56" ref="G176:T177">G4-G32</f>
        <v>4904</v>
      </c>
      <c r="H176" s="319">
        <f t="shared" si="56"/>
        <v>5220</v>
      </c>
      <c r="I176" s="319"/>
      <c r="J176" s="319">
        <f t="shared" si="56"/>
        <v>6038</v>
      </c>
      <c r="K176" s="319">
        <f t="shared" si="56"/>
        <v>7060</v>
      </c>
      <c r="L176" s="319">
        <f t="shared" si="56"/>
        <v>7639</v>
      </c>
      <c r="M176" s="319"/>
      <c r="N176" s="319">
        <f t="shared" si="56"/>
        <v>3932</v>
      </c>
      <c r="O176" s="319">
        <f t="shared" si="56"/>
        <v>3932</v>
      </c>
      <c r="P176" s="319">
        <f t="shared" si="56"/>
        <v>5218</v>
      </c>
      <c r="Q176" s="319"/>
      <c r="R176" s="319">
        <f t="shared" si="56"/>
        <v>5899</v>
      </c>
      <c r="S176" s="319">
        <f t="shared" si="56"/>
        <v>6403</v>
      </c>
      <c r="T176" s="319">
        <f t="shared" si="56"/>
        <v>4535</v>
      </c>
      <c r="U176" s="319"/>
    </row>
    <row r="177" spans="1:21" ht="27" customHeight="1">
      <c r="A177" s="323"/>
      <c r="B177" s="326" t="s">
        <v>479</v>
      </c>
      <c r="C177" s="327"/>
      <c r="D177" s="318"/>
      <c r="E177" s="325"/>
      <c r="F177" s="319">
        <f>F5-F33</f>
        <v>2848</v>
      </c>
      <c r="G177" s="319">
        <f t="shared" si="56"/>
        <v>5022</v>
      </c>
      <c r="H177" s="319">
        <f t="shared" si="56"/>
        <v>5136</v>
      </c>
      <c r="I177" s="319"/>
      <c r="J177" s="319">
        <f t="shared" si="56"/>
        <v>6262</v>
      </c>
      <c r="K177" s="319">
        <f t="shared" si="56"/>
        <v>7284</v>
      </c>
      <c r="L177" s="319">
        <f t="shared" si="56"/>
        <v>7437</v>
      </c>
      <c r="M177" s="319"/>
      <c r="N177" s="319">
        <f t="shared" si="56"/>
        <v>4446</v>
      </c>
      <c r="O177" s="319">
        <f t="shared" si="56"/>
        <v>4446</v>
      </c>
      <c r="P177" s="319">
        <f t="shared" si="56"/>
        <v>5296</v>
      </c>
      <c r="Q177" s="319"/>
      <c r="R177" s="319">
        <f t="shared" si="56"/>
        <v>5903</v>
      </c>
      <c r="S177" s="319">
        <f t="shared" si="56"/>
        <v>6507</v>
      </c>
      <c r="T177" s="319">
        <f t="shared" si="56"/>
        <v>3399</v>
      </c>
      <c r="U177" s="319"/>
    </row>
    <row r="178" spans="1:21" ht="26.25" customHeight="1">
      <c r="A178" s="317"/>
      <c r="B178" s="408" t="s">
        <v>128</v>
      </c>
      <c r="C178" s="408"/>
      <c r="D178" s="328"/>
      <c r="E178" s="329"/>
      <c r="F178" s="330">
        <f>F174/F173*1000</f>
        <v>888.8028685518703</v>
      </c>
      <c r="G178" s="330">
        <f aca="true" t="shared" si="57" ref="G178:T178">G174/G173*1000</f>
        <v>844.4910765218808</v>
      </c>
      <c r="H178" s="330">
        <f t="shared" si="57"/>
        <v>825.9038021320113</v>
      </c>
      <c r="I178" s="330"/>
      <c r="J178" s="330">
        <f t="shared" si="57"/>
        <v>809.5070031965635</v>
      </c>
      <c r="K178" s="330">
        <f t="shared" si="57"/>
        <v>793.2372461377887</v>
      </c>
      <c r="L178" s="330">
        <f t="shared" si="57"/>
        <v>779.896468121355</v>
      </c>
      <c r="M178" s="330"/>
      <c r="N178" s="330">
        <f t="shared" si="57"/>
        <v>791.8497315049038</v>
      </c>
      <c r="O178" s="330">
        <f t="shared" si="57"/>
        <v>800.6233226560471</v>
      </c>
      <c r="P178" s="330">
        <f t="shared" si="57"/>
        <v>803.216204137047</v>
      </c>
      <c r="Q178" s="330"/>
      <c r="R178" s="330">
        <f t="shared" si="57"/>
        <v>803.2073190361572</v>
      </c>
      <c r="S178" s="330">
        <f t="shared" si="57"/>
        <v>801.6380484687442</v>
      </c>
      <c r="T178" s="330">
        <f t="shared" si="57"/>
        <v>807.571809477639</v>
      </c>
      <c r="U178" s="325"/>
    </row>
    <row r="700" ht="3.75" customHeight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4.5" customHeight="1" hidden="1"/>
    <row r="713" ht="12.75" hidden="1"/>
    <row r="714" ht="12.75" hidden="1"/>
    <row r="715" ht="12.75" hidden="1"/>
    <row r="716" ht="12.75" hidden="1"/>
    <row r="717" ht="12.75" hidden="1"/>
    <row r="718" ht="12.75" hidden="1"/>
  </sheetData>
  <sheetProtection/>
  <mergeCells count="111">
    <mergeCell ref="B41:C41"/>
    <mergeCell ref="B17:C17"/>
    <mergeCell ref="B25:C25"/>
    <mergeCell ref="B26:C26"/>
    <mergeCell ref="B27:C27"/>
    <mergeCell ref="A34:C34"/>
    <mergeCell ref="A32:C32"/>
    <mergeCell ref="A33:C33"/>
    <mergeCell ref="B28:C28"/>
    <mergeCell ref="B40:C40"/>
    <mergeCell ref="A93:A94"/>
    <mergeCell ref="B87:C87"/>
    <mergeCell ref="B88:C88"/>
    <mergeCell ref="B90:C90"/>
    <mergeCell ref="B65:C65"/>
    <mergeCell ref="B66:C66"/>
    <mergeCell ref="B67:C67"/>
    <mergeCell ref="B91:C91"/>
    <mergeCell ref="B71:C71"/>
    <mergeCell ref="A82:C82"/>
    <mergeCell ref="B96:C96"/>
    <mergeCell ref="B92:C92"/>
    <mergeCell ref="B95:C95"/>
    <mergeCell ref="B49:C49"/>
    <mergeCell ref="B48:C48"/>
    <mergeCell ref="B70:C70"/>
    <mergeCell ref="B68:C68"/>
    <mergeCell ref="B81:C81"/>
    <mergeCell ref="B69:C69"/>
    <mergeCell ref="B72:C72"/>
    <mergeCell ref="B106:C106"/>
    <mergeCell ref="B107:C107"/>
    <mergeCell ref="B103:C103"/>
    <mergeCell ref="B104:C104"/>
    <mergeCell ref="B42:C42"/>
    <mergeCell ref="B53:C53"/>
    <mergeCell ref="B99:C99"/>
    <mergeCell ref="B100:C100"/>
    <mergeCell ref="B93:C93"/>
    <mergeCell ref="B94:C94"/>
    <mergeCell ref="B141:C141"/>
    <mergeCell ref="B131:C131"/>
    <mergeCell ref="B124:C124"/>
    <mergeCell ref="B125:C125"/>
    <mergeCell ref="B126:C126"/>
    <mergeCell ref="B127:C127"/>
    <mergeCell ref="B130:C130"/>
    <mergeCell ref="B128:C128"/>
    <mergeCell ref="C1:U1"/>
    <mergeCell ref="B5:C5"/>
    <mergeCell ref="B160:C160"/>
    <mergeCell ref="B165:C165"/>
    <mergeCell ref="B163:C163"/>
    <mergeCell ref="B164:C164"/>
    <mergeCell ref="B161:C161"/>
    <mergeCell ref="B162:C162"/>
    <mergeCell ref="B155:C155"/>
    <mergeCell ref="B147:C147"/>
    <mergeCell ref="B2:C2"/>
    <mergeCell ref="B6:C6"/>
    <mergeCell ref="B11:C11"/>
    <mergeCell ref="B12:C12"/>
    <mergeCell ref="A13:A14"/>
    <mergeCell ref="B16:C16"/>
    <mergeCell ref="B3:C3"/>
    <mergeCell ref="B4:C4"/>
    <mergeCell ref="B15:C15"/>
    <mergeCell ref="B31:C31"/>
    <mergeCell ref="B35:C35"/>
    <mergeCell ref="B36:C36"/>
    <mergeCell ref="B30:C30"/>
    <mergeCell ref="B29:C29"/>
    <mergeCell ref="B37:C37"/>
    <mergeCell ref="B43:C43"/>
    <mergeCell ref="B50:C50"/>
    <mergeCell ref="B45:C45"/>
    <mergeCell ref="B51:C51"/>
    <mergeCell ref="B44:C44"/>
    <mergeCell ref="B60:C60"/>
    <mergeCell ref="B83:C83"/>
    <mergeCell ref="B84:C84"/>
    <mergeCell ref="B86:C86"/>
    <mergeCell ref="A89:C89"/>
    <mergeCell ref="B85:C85"/>
    <mergeCell ref="A108:A114"/>
    <mergeCell ref="B108:C108"/>
    <mergeCell ref="B101:C101"/>
    <mergeCell ref="B102:C102"/>
    <mergeCell ref="B105:C105"/>
    <mergeCell ref="B115:C115"/>
    <mergeCell ref="B116:C116"/>
    <mergeCell ref="B114:C114"/>
    <mergeCell ref="B111:C111"/>
    <mergeCell ref="A117:A122"/>
    <mergeCell ref="B118:C118"/>
    <mergeCell ref="B119:C119"/>
    <mergeCell ref="A123:C123"/>
    <mergeCell ref="B129:C129"/>
    <mergeCell ref="B140:C140"/>
    <mergeCell ref="B117:C117"/>
    <mergeCell ref="B120:C120"/>
    <mergeCell ref="B121:C121"/>
    <mergeCell ref="B122:C122"/>
    <mergeCell ref="B144:C144"/>
    <mergeCell ref="B148:C148"/>
    <mergeCell ref="B149:C149"/>
    <mergeCell ref="B173:C173"/>
    <mergeCell ref="B174:C174"/>
    <mergeCell ref="B178:C178"/>
    <mergeCell ref="B154:C154"/>
    <mergeCell ref="B153:C153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143" max="26" man="1"/>
  </rowBreaks>
  <colBreaks count="1" manualBreakCount="1">
    <brk id="21" max="1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6" zoomScaleSheetLayoutView="86" zoomScalePageLayoutView="0" workbookViewId="0" topLeftCell="A1">
      <selection activeCell="T10" sqref="T10"/>
    </sheetView>
  </sheetViews>
  <sheetFormatPr defaultColWidth="9.140625" defaultRowHeight="12.75"/>
  <cols>
    <col min="1" max="1" width="30.28125" style="7" customWidth="1"/>
    <col min="2" max="2" width="7.00390625" style="7" customWidth="1"/>
    <col min="3" max="4" width="9.421875" style="7" customWidth="1"/>
    <col min="5" max="5" width="9.28125" style="7" customWidth="1"/>
    <col min="6" max="6" width="9.140625" style="7" customWidth="1"/>
    <col min="7" max="7" width="10.57421875" style="7" customWidth="1"/>
    <col min="8" max="8" width="10.421875" style="7" customWidth="1"/>
    <col min="9" max="9" width="9.8515625" style="7" customWidth="1"/>
    <col min="10" max="12" width="10.140625" style="7" customWidth="1"/>
    <col min="13" max="13" width="10.00390625" style="7" customWidth="1"/>
    <col min="14" max="14" width="10.28125" style="7" customWidth="1"/>
    <col min="15" max="15" width="10.140625" style="7" customWidth="1"/>
    <col min="16" max="16384" width="9.140625" style="7" customWidth="1"/>
  </cols>
  <sheetData>
    <row r="1" spans="1:14" ht="21" customHeight="1">
      <c r="A1" s="437" t="s">
        <v>147</v>
      </c>
      <c r="B1" s="437"/>
      <c r="C1" s="437"/>
      <c r="D1" s="437"/>
      <c r="E1" s="437"/>
      <c r="F1" s="437"/>
      <c r="G1" s="437"/>
      <c r="N1" s="7" t="s">
        <v>260</v>
      </c>
    </row>
    <row r="2" spans="1:11" ht="17.25" customHeight="1">
      <c r="A2" s="8" t="s">
        <v>148</v>
      </c>
      <c r="B2" s="8"/>
      <c r="C2" s="8"/>
      <c r="D2" s="8"/>
      <c r="E2" s="8"/>
      <c r="K2" s="9"/>
    </row>
    <row r="3" spans="1:11" ht="27" customHeight="1">
      <c r="A3" s="10"/>
      <c r="K3" s="9"/>
    </row>
    <row r="4" ht="15">
      <c r="A4" s="10"/>
    </row>
    <row r="5" spans="1:15" ht="16.5">
      <c r="A5" s="438" t="s">
        <v>149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12"/>
    </row>
    <row r="6" spans="1:15" ht="16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6.5">
      <c r="A7" s="11" t="s">
        <v>150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9.25" customHeight="1">
      <c r="A8" s="439" t="s">
        <v>151</v>
      </c>
      <c r="B8" s="439" t="s">
        <v>152</v>
      </c>
      <c r="C8" s="439" t="s">
        <v>153</v>
      </c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13" t="s">
        <v>154</v>
      </c>
    </row>
    <row r="9" spans="1:15" ht="33" customHeight="1" thickBot="1">
      <c r="A9" s="439"/>
      <c r="B9" s="439"/>
      <c r="C9" s="13" t="s">
        <v>155</v>
      </c>
      <c r="D9" s="13" t="s">
        <v>156</v>
      </c>
      <c r="E9" s="13" t="s">
        <v>157</v>
      </c>
      <c r="F9" s="13" t="s">
        <v>158</v>
      </c>
      <c r="G9" s="13" t="s">
        <v>159</v>
      </c>
      <c r="H9" s="13" t="s">
        <v>160</v>
      </c>
      <c r="I9" s="13" t="s">
        <v>170</v>
      </c>
      <c r="J9" s="13" t="s">
        <v>171</v>
      </c>
      <c r="K9" s="13" t="s">
        <v>161</v>
      </c>
      <c r="L9" s="13" t="s">
        <v>172</v>
      </c>
      <c r="M9" s="13" t="s">
        <v>173</v>
      </c>
      <c r="N9" s="13" t="s">
        <v>174</v>
      </c>
      <c r="O9" s="14"/>
    </row>
    <row r="10" spans="1:17" ht="36" customHeight="1" thickBot="1">
      <c r="A10" s="15" t="s">
        <v>162</v>
      </c>
      <c r="B10" s="16" t="s">
        <v>34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v>0</v>
      </c>
      <c r="O10" s="29">
        <v>0</v>
      </c>
      <c r="Q10" s="19" t="s">
        <v>163</v>
      </c>
    </row>
    <row r="11" spans="1:15" ht="28.5" customHeight="1" thickBot="1">
      <c r="A11" s="20" t="s">
        <v>164</v>
      </c>
      <c r="B11" s="21" t="s">
        <v>34</v>
      </c>
      <c r="C11" s="22">
        <v>30500</v>
      </c>
      <c r="D11" s="22">
        <v>30400</v>
      </c>
      <c r="E11" s="22">
        <v>30300</v>
      </c>
      <c r="F11" s="22">
        <v>30000</v>
      </c>
      <c r="G11" s="22">
        <v>29900</v>
      </c>
      <c r="H11" s="22">
        <v>29850</v>
      </c>
      <c r="I11" s="22">
        <v>29800</v>
      </c>
      <c r="J11" s="22">
        <v>29750</v>
      </c>
      <c r="K11" s="22">
        <v>29700</v>
      </c>
      <c r="L11" s="22">
        <v>29650</v>
      </c>
      <c r="M11" s="22">
        <v>29600</v>
      </c>
      <c r="N11" s="22">
        <v>29500</v>
      </c>
      <c r="O11" s="22">
        <v>29500</v>
      </c>
    </row>
    <row r="12" spans="1:15" ht="51" customHeight="1" thickBot="1">
      <c r="A12" s="23" t="s">
        <v>165</v>
      </c>
      <c r="B12" s="24" t="s">
        <v>166</v>
      </c>
      <c r="C12" s="25">
        <v>894.19</v>
      </c>
      <c r="D12" s="25">
        <v>891.09</v>
      </c>
      <c r="E12" s="25">
        <v>889.7</v>
      </c>
      <c r="F12" s="25">
        <v>888.56</v>
      </c>
      <c r="G12" s="25">
        <v>886.1</v>
      </c>
      <c r="H12" s="25">
        <v>884.27</v>
      </c>
      <c r="I12" s="25">
        <v>882.87</v>
      </c>
      <c r="J12" s="25">
        <v>881.6</v>
      </c>
      <c r="K12" s="25">
        <v>880.58</v>
      </c>
      <c r="L12" s="25">
        <v>879.72</v>
      </c>
      <c r="M12" s="25">
        <v>876.89</v>
      </c>
      <c r="N12" s="26">
        <v>871.23</v>
      </c>
      <c r="O12" s="26">
        <v>871.23</v>
      </c>
    </row>
    <row r="13" spans="1:15" ht="38.25" customHeight="1" thickBot="1">
      <c r="A13" s="20" t="s">
        <v>167</v>
      </c>
      <c r="B13" s="27" t="s">
        <v>168</v>
      </c>
      <c r="C13" s="26">
        <v>23536.84</v>
      </c>
      <c r="D13" s="26">
        <v>47136.84</v>
      </c>
      <c r="E13" s="26">
        <v>70857.89</v>
      </c>
      <c r="F13" s="26">
        <v>94756.84</v>
      </c>
      <c r="G13" s="26">
        <v>118735.79</v>
      </c>
      <c r="H13" s="26">
        <v>143124.21</v>
      </c>
      <c r="I13" s="26">
        <v>168163.16</v>
      </c>
      <c r="J13" s="26">
        <v>193360</v>
      </c>
      <c r="K13" s="26">
        <v>218925.26</v>
      </c>
      <c r="L13" s="26">
        <v>245174.74</v>
      </c>
      <c r="M13" s="26">
        <v>271529.47</v>
      </c>
      <c r="N13" s="28">
        <v>298857.89</v>
      </c>
      <c r="O13" s="26">
        <v>298857.89</v>
      </c>
    </row>
    <row r="14" spans="1:15" ht="16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6.5">
      <c r="A15" s="12"/>
      <c r="B15" s="12"/>
      <c r="C15" s="12"/>
      <c r="D15" s="12"/>
      <c r="E15" s="12"/>
      <c r="F15" s="438" t="s">
        <v>169</v>
      </c>
      <c r="G15" s="438"/>
      <c r="H15" s="438"/>
      <c r="I15" s="438"/>
      <c r="J15" s="12"/>
      <c r="K15" s="12"/>
      <c r="L15" s="12"/>
      <c r="M15" s="12"/>
      <c r="N15" s="12"/>
      <c r="O15" s="12"/>
    </row>
    <row r="16" spans="6:9" ht="14.25">
      <c r="F16" s="436" t="s">
        <v>133</v>
      </c>
      <c r="G16" s="436"/>
      <c r="H16" s="436"/>
      <c r="I16" s="436"/>
    </row>
    <row r="20" ht="14.25">
      <c r="A20" s="7" t="s">
        <v>258</v>
      </c>
    </row>
  </sheetData>
  <sheetProtection/>
  <mergeCells count="7">
    <mergeCell ref="F16:I16"/>
    <mergeCell ref="A1:G1"/>
    <mergeCell ref="A5:N5"/>
    <mergeCell ref="A8:A9"/>
    <mergeCell ref="B8:B9"/>
    <mergeCell ref="C8:N8"/>
    <mergeCell ref="F15:I1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4" sqref="G14:H14"/>
    </sheetView>
  </sheetViews>
  <sheetFormatPr defaultColWidth="9.140625" defaultRowHeight="12.75"/>
  <cols>
    <col min="1" max="1" width="21.57421875" style="0" customWidth="1"/>
    <col min="2" max="2" width="16.140625" style="0" customWidth="1"/>
    <col min="3" max="3" width="13.8515625" style="0" customWidth="1"/>
  </cols>
  <sheetData>
    <row r="1" spans="1:9" ht="18.75">
      <c r="A1" s="55"/>
      <c r="B1" s="56">
        <v>2013</v>
      </c>
      <c r="C1" s="55">
        <v>2014</v>
      </c>
      <c r="D1" s="57">
        <v>2015</v>
      </c>
      <c r="E1" s="57">
        <v>2016</v>
      </c>
      <c r="F1" s="31"/>
      <c r="G1" s="31"/>
      <c r="H1" s="31"/>
      <c r="I1" s="31"/>
    </row>
    <row r="2" spans="1:9" ht="15">
      <c r="A2" s="35" t="s">
        <v>136</v>
      </c>
      <c r="B2" s="36">
        <v>35160</v>
      </c>
      <c r="C2" s="37">
        <v>38259</v>
      </c>
      <c r="D2" s="38">
        <v>50889</v>
      </c>
      <c r="E2" s="38">
        <v>59607</v>
      </c>
      <c r="F2" s="31"/>
      <c r="G2" s="39"/>
      <c r="H2" s="31"/>
      <c r="I2" s="31"/>
    </row>
    <row r="3" spans="1:9" ht="15">
      <c r="A3" s="35" t="s">
        <v>137</v>
      </c>
      <c r="B3" s="36">
        <v>10179</v>
      </c>
      <c r="C3" s="37">
        <v>6557</v>
      </c>
      <c r="D3" s="38">
        <v>5442</v>
      </c>
      <c r="E3" s="38">
        <v>6181</v>
      </c>
      <c r="F3" s="31"/>
      <c r="G3" s="37"/>
      <c r="H3" s="31"/>
      <c r="I3" s="31"/>
    </row>
    <row r="4" spans="1:9" ht="15">
      <c r="A4" s="35" t="s">
        <v>138</v>
      </c>
      <c r="B4" s="36">
        <v>21864</v>
      </c>
      <c r="C4" s="37">
        <v>15895</v>
      </c>
      <c r="D4" s="38">
        <v>16418</v>
      </c>
      <c r="E4" s="38">
        <v>16638</v>
      </c>
      <c r="F4" s="31"/>
      <c r="G4" s="37"/>
      <c r="H4" s="31"/>
      <c r="I4" s="31"/>
    </row>
    <row r="5" spans="1:9" ht="29.25" customHeight="1">
      <c r="A5" s="48" t="s">
        <v>403</v>
      </c>
      <c r="B5" s="36">
        <v>46845</v>
      </c>
      <c r="C5" s="36">
        <v>47597</v>
      </c>
      <c r="D5" s="36">
        <v>61865</v>
      </c>
      <c r="E5" s="36">
        <v>70064</v>
      </c>
      <c r="F5" s="31"/>
      <c r="G5" s="37"/>
      <c r="H5" s="31"/>
      <c r="I5" s="31"/>
    </row>
    <row r="6" spans="1:9" ht="50.25" customHeight="1">
      <c r="A6" s="48" t="s">
        <v>404</v>
      </c>
      <c r="B6" s="36">
        <v>2342</v>
      </c>
      <c r="C6" s="37">
        <v>2379</v>
      </c>
      <c r="D6" s="38">
        <v>3093</v>
      </c>
      <c r="E6" s="38">
        <v>3503</v>
      </c>
      <c r="F6" s="31"/>
      <c r="G6" s="37"/>
      <c r="H6" s="31"/>
      <c r="I6" s="31"/>
    </row>
    <row r="7" spans="1:9" ht="45.75" customHeight="1">
      <c r="A7" s="48" t="s">
        <v>405</v>
      </c>
      <c r="B7" s="37">
        <v>44503</v>
      </c>
      <c r="C7" s="37">
        <v>45218</v>
      </c>
      <c r="D7" s="37">
        <v>58772</v>
      </c>
      <c r="E7" s="37">
        <v>66561</v>
      </c>
      <c r="F7" s="31"/>
      <c r="G7" s="37"/>
      <c r="H7" s="31"/>
      <c r="I7" s="31"/>
    </row>
    <row r="8" spans="1:9" ht="15">
      <c r="A8" s="35" t="s">
        <v>139</v>
      </c>
      <c r="B8" s="36">
        <v>7120</v>
      </c>
      <c r="C8" s="37">
        <v>7235</v>
      </c>
      <c r="D8" s="38">
        <v>9404</v>
      </c>
      <c r="E8" s="38">
        <v>10650</v>
      </c>
      <c r="F8" s="31"/>
      <c r="G8" s="40"/>
      <c r="H8" s="31"/>
      <c r="I8" s="31"/>
    </row>
    <row r="9" spans="1:9" ht="49.5" customHeight="1">
      <c r="A9" s="48" t="s">
        <v>406</v>
      </c>
      <c r="B9" s="37">
        <v>28040</v>
      </c>
      <c r="C9" s="37">
        <v>31024</v>
      </c>
      <c r="D9" s="37">
        <v>41485</v>
      </c>
      <c r="E9" s="37">
        <v>48957</v>
      </c>
      <c r="F9" s="31"/>
      <c r="G9" s="41"/>
      <c r="H9" s="31"/>
      <c r="I9" s="31"/>
    </row>
    <row r="10" spans="1:9" ht="72.75" customHeight="1">
      <c r="A10" s="51" t="s">
        <v>407</v>
      </c>
      <c r="B10" s="52">
        <v>30256</v>
      </c>
      <c r="C10" s="52">
        <v>33302</v>
      </c>
      <c r="D10" s="52">
        <v>43819</v>
      </c>
      <c r="E10" s="52">
        <v>51350</v>
      </c>
      <c r="F10" s="31"/>
      <c r="G10" s="41"/>
      <c r="H10" s="31"/>
      <c r="I10" s="31"/>
    </row>
    <row r="11" spans="1:9" ht="15">
      <c r="A11" s="35" t="s">
        <v>408</v>
      </c>
      <c r="B11" s="36">
        <v>4000</v>
      </c>
      <c r="C11" s="37">
        <v>4000</v>
      </c>
      <c r="D11" s="38">
        <v>4000</v>
      </c>
      <c r="E11" s="38">
        <v>4000</v>
      </c>
      <c r="F11" s="31"/>
      <c r="G11" s="40"/>
      <c r="H11" s="31"/>
      <c r="I11" s="31"/>
    </row>
    <row r="12" spans="1:9" ht="15">
      <c r="A12" s="35" t="s">
        <v>140</v>
      </c>
      <c r="B12" s="36">
        <v>2342</v>
      </c>
      <c r="C12" s="36">
        <v>2379</v>
      </c>
      <c r="D12" s="36">
        <v>3093</v>
      </c>
      <c r="E12" s="36">
        <v>3503</v>
      </c>
      <c r="F12" s="31"/>
      <c r="G12" s="41"/>
      <c r="H12" s="31"/>
      <c r="I12" s="31"/>
    </row>
    <row r="13" spans="1:9" ht="51.75">
      <c r="A13" s="49" t="s">
        <v>409</v>
      </c>
      <c r="B13" s="50">
        <v>23914</v>
      </c>
      <c r="C13" s="50">
        <v>26923</v>
      </c>
      <c r="D13" s="50">
        <v>36726</v>
      </c>
      <c r="E13" s="50">
        <v>43847</v>
      </c>
      <c r="F13" s="31"/>
      <c r="G13" s="41"/>
      <c r="H13" s="31"/>
      <c r="I13" s="41"/>
    </row>
    <row r="14" spans="1:9" ht="51.75" customHeight="1">
      <c r="A14" s="48" t="s">
        <v>410</v>
      </c>
      <c r="B14" s="58">
        <v>21698</v>
      </c>
      <c r="C14" s="58">
        <v>24645</v>
      </c>
      <c r="D14" s="58">
        <v>34392</v>
      </c>
      <c r="E14" s="58">
        <v>41454</v>
      </c>
      <c r="F14" s="31"/>
      <c r="G14" s="41"/>
      <c r="H14" s="31"/>
      <c r="I14" s="41"/>
    </row>
    <row r="15" spans="1:9" ht="15">
      <c r="A15" s="42" t="s">
        <v>411</v>
      </c>
      <c r="B15" s="36">
        <v>2216</v>
      </c>
      <c r="C15" s="37">
        <v>2278</v>
      </c>
      <c r="D15" s="38">
        <v>2334</v>
      </c>
      <c r="E15" s="38">
        <v>2393</v>
      </c>
      <c r="F15" s="31"/>
      <c r="G15" s="31"/>
      <c r="H15" s="31"/>
      <c r="I15" s="31"/>
    </row>
    <row r="16" spans="1:9" ht="15">
      <c r="A16" s="42">
        <v>0.5</v>
      </c>
      <c r="B16" s="36">
        <v>20327</v>
      </c>
      <c r="C16" s="37">
        <v>13462</v>
      </c>
      <c r="D16" s="38">
        <v>18363</v>
      </c>
      <c r="E16" s="38">
        <v>21924</v>
      </c>
      <c r="F16" s="31"/>
      <c r="G16" s="31"/>
      <c r="H16" s="31"/>
      <c r="I16" s="31"/>
    </row>
    <row r="17" spans="1:13" ht="15">
      <c r="A17" s="42" t="s">
        <v>412</v>
      </c>
      <c r="B17" s="37">
        <v>1371</v>
      </c>
      <c r="C17" s="37">
        <v>11183</v>
      </c>
      <c r="D17" s="38">
        <v>16029</v>
      </c>
      <c r="E17" s="38">
        <v>19530</v>
      </c>
      <c r="F17" s="31"/>
      <c r="G17" s="41"/>
      <c r="H17" s="41"/>
      <c r="I17" s="41"/>
      <c r="J17" s="31"/>
      <c r="K17" s="31"/>
      <c r="L17" s="31"/>
      <c r="M17" s="31"/>
    </row>
    <row r="18" spans="1:13" ht="15">
      <c r="A18" s="43"/>
      <c r="B18" s="33"/>
      <c r="C18" s="32"/>
      <c r="D18" s="34"/>
      <c r="E18" s="34"/>
      <c r="F18" s="31"/>
      <c r="G18" s="31"/>
      <c r="H18" s="31"/>
      <c r="I18" s="31"/>
      <c r="J18" s="31"/>
      <c r="K18" s="31"/>
      <c r="L18" s="31"/>
      <c r="M18" s="31"/>
    </row>
    <row r="19" spans="1:13" ht="15">
      <c r="A19" s="31"/>
      <c r="B19" s="4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">
      <c r="A20" s="43" t="s">
        <v>141</v>
      </c>
      <c r="B20" s="36">
        <v>33672</v>
      </c>
      <c r="C20" s="37">
        <v>33594</v>
      </c>
      <c r="D20" s="38">
        <v>33584</v>
      </c>
      <c r="E20" s="38">
        <v>32709</v>
      </c>
      <c r="F20" s="31"/>
      <c r="G20" s="31"/>
      <c r="H20" s="31"/>
      <c r="I20" s="31"/>
      <c r="J20" s="31"/>
      <c r="K20" s="31"/>
      <c r="L20" s="31"/>
      <c r="M20" s="31"/>
    </row>
    <row r="21" spans="1:13" ht="15">
      <c r="A21" s="43" t="s">
        <v>413</v>
      </c>
      <c r="B21" s="36">
        <v>14000</v>
      </c>
      <c r="C21" s="36">
        <v>14056</v>
      </c>
      <c r="D21" s="38">
        <v>14252</v>
      </c>
      <c r="E21" s="38">
        <v>14170</v>
      </c>
      <c r="F21" s="31"/>
      <c r="G21" s="31"/>
      <c r="H21" s="31"/>
      <c r="I21" s="31"/>
      <c r="J21" s="31"/>
      <c r="K21" s="31"/>
      <c r="L21" s="31"/>
      <c r="M21" s="31"/>
    </row>
    <row r="22" spans="1:13" ht="15">
      <c r="A22" s="45" t="s">
        <v>414</v>
      </c>
      <c r="B22" s="36">
        <v>1371</v>
      </c>
      <c r="C22" s="37">
        <v>11183</v>
      </c>
      <c r="D22" s="37">
        <v>16029</v>
      </c>
      <c r="E22" s="37">
        <v>19530</v>
      </c>
      <c r="F22" s="31"/>
      <c r="G22" s="31"/>
      <c r="H22" s="31"/>
      <c r="I22" s="31"/>
      <c r="J22" s="31"/>
      <c r="K22" s="31"/>
      <c r="L22" s="31"/>
      <c r="M22" s="31"/>
    </row>
    <row r="23" spans="1:13" ht="15">
      <c r="A23" s="32" t="s">
        <v>415</v>
      </c>
      <c r="B23" s="36">
        <v>4000</v>
      </c>
      <c r="C23" s="37">
        <v>4000</v>
      </c>
      <c r="D23" s="38">
        <v>4000</v>
      </c>
      <c r="E23" s="38">
        <v>4000</v>
      </c>
      <c r="F23" s="31"/>
      <c r="G23" s="31"/>
      <c r="H23" s="31"/>
      <c r="I23" s="31"/>
      <c r="J23" s="31"/>
      <c r="K23" s="31"/>
      <c r="L23" s="31"/>
      <c r="M23" s="31"/>
    </row>
    <row r="24" spans="1:13" ht="15">
      <c r="A24" s="32" t="s">
        <v>416</v>
      </c>
      <c r="B24" s="46">
        <v>25043</v>
      </c>
      <c r="C24" s="46">
        <v>34721</v>
      </c>
      <c r="D24" s="47">
        <v>39361</v>
      </c>
      <c r="E24" s="47">
        <v>42069</v>
      </c>
      <c r="F24" s="31"/>
      <c r="G24" s="31"/>
      <c r="H24" s="31"/>
      <c r="I24" s="31"/>
      <c r="J24" s="31"/>
      <c r="K24" s="31"/>
      <c r="L24" s="31"/>
      <c r="M24" s="31"/>
    </row>
    <row r="26" spans="1:13" ht="15.75">
      <c r="A26" s="442" t="s">
        <v>417</v>
      </c>
      <c r="B26" s="442"/>
      <c r="C26" s="442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8" spans="1:13" ht="70.5" customHeight="1">
      <c r="A28" s="440" t="s">
        <v>418</v>
      </c>
      <c r="B28" s="440"/>
      <c r="C28" s="440"/>
      <c r="D28" s="440"/>
      <c r="E28" s="440"/>
      <c r="F28" s="440"/>
      <c r="G28" s="440"/>
      <c r="H28" s="440"/>
      <c r="I28" s="440"/>
      <c r="J28" s="31"/>
      <c r="K28" s="31"/>
      <c r="L28" s="31"/>
      <c r="M28" s="31"/>
    </row>
    <row r="30" spans="1:13" ht="15">
      <c r="A30" s="441"/>
      <c r="B30" s="441"/>
      <c r="C30" s="441"/>
      <c r="D30" s="441"/>
      <c r="E30" s="441"/>
      <c r="F30" s="441"/>
      <c r="G30" s="441"/>
      <c r="H30" s="441"/>
      <c r="I30" s="441"/>
      <c r="J30" s="53"/>
      <c r="K30" s="53"/>
      <c r="L30" s="53"/>
      <c r="M30" s="53"/>
    </row>
    <row r="33" spans="1:10" ht="12.75">
      <c r="A33" s="441"/>
      <c r="B33" s="441"/>
      <c r="C33" s="441"/>
      <c r="D33" s="441"/>
      <c r="E33" s="441"/>
      <c r="F33" s="441"/>
      <c r="G33" s="441"/>
      <c r="H33" s="441"/>
      <c r="I33" s="441"/>
      <c r="J33" s="441"/>
    </row>
    <row r="38" spans="1:10" ht="15">
      <c r="A38" s="54"/>
      <c r="B38" s="31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4">
    <mergeCell ref="A28:I28"/>
    <mergeCell ref="A30:I30"/>
    <mergeCell ref="A33:J33"/>
    <mergeCell ref="A26:C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26.28125" style="0" customWidth="1"/>
    <col min="2" max="2" width="16.140625" style="0" customWidth="1"/>
    <col min="3" max="3" width="13.8515625" style="0" customWidth="1"/>
    <col min="4" max="5" width="9.140625" style="83" customWidth="1"/>
  </cols>
  <sheetData>
    <row r="1" spans="1:8" ht="18.75">
      <c r="A1" s="55"/>
      <c r="B1" s="56">
        <v>2014</v>
      </c>
      <c r="C1" s="55">
        <v>2015</v>
      </c>
      <c r="D1" s="78">
        <v>2016</v>
      </c>
      <c r="E1" s="78">
        <v>2017</v>
      </c>
      <c r="F1" s="31"/>
      <c r="G1" s="31"/>
      <c r="H1" s="31"/>
    </row>
    <row r="2" spans="1:8" ht="15">
      <c r="A2" s="35" t="s">
        <v>136</v>
      </c>
      <c r="B2" s="37">
        <v>44367</v>
      </c>
      <c r="C2" s="37">
        <v>49055</v>
      </c>
      <c r="D2" s="79">
        <v>53243</v>
      </c>
      <c r="E2" s="79">
        <v>59557</v>
      </c>
      <c r="F2" s="31"/>
      <c r="G2" s="31"/>
      <c r="H2" s="31"/>
    </row>
    <row r="3" spans="1:8" ht="15">
      <c r="A3" s="35" t="s">
        <v>137</v>
      </c>
      <c r="B3" s="37">
        <v>4637</v>
      </c>
      <c r="C3" s="37">
        <v>10276</v>
      </c>
      <c r="D3" s="79">
        <v>7389</v>
      </c>
      <c r="E3" s="79">
        <v>6822</v>
      </c>
      <c r="F3" s="31"/>
      <c r="G3" s="31"/>
      <c r="H3" s="31"/>
    </row>
    <row r="4" spans="1:8" ht="15">
      <c r="A4" s="35" t="s">
        <v>138</v>
      </c>
      <c r="B4" s="37">
        <v>18784</v>
      </c>
      <c r="C4" s="37">
        <v>21839</v>
      </c>
      <c r="D4" s="79">
        <v>24568</v>
      </c>
      <c r="E4" s="79">
        <v>25162</v>
      </c>
      <c r="F4" s="31"/>
      <c r="G4" s="31"/>
      <c r="H4" s="31"/>
    </row>
    <row r="5" spans="1:8" ht="29.25" customHeight="1">
      <c r="A5" s="48" t="s">
        <v>403</v>
      </c>
      <c r="B5" s="36">
        <f>B2-B3+B4</f>
        <v>58514</v>
      </c>
      <c r="C5" s="36">
        <f>C2-C3+C4</f>
        <v>60618</v>
      </c>
      <c r="D5" s="79">
        <f>D2-D3+D4</f>
        <v>70422</v>
      </c>
      <c r="E5" s="79">
        <f>E2-E3+E4</f>
        <v>77897</v>
      </c>
      <c r="F5" s="31"/>
      <c r="G5" s="31"/>
      <c r="H5" s="31"/>
    </row>
    <row r="6" spans="1:8" ht="50.25" customHeight="1">
      <c r="A6" s="48" t="s">
        <v>404</v>
      </c>
      <c r="B6" s="37">
        <v>2925</v>
      </c>
      <c r="C6" s="37">
        <v>3030</v>
      </c>
      <c r="D6" s="79">
        <v>3521</v>
      </c>
      <c r="E6" s="79">
        <v>3894</v>
      </c>
      <c r="F6" s="31"/>
      <c r="G6" s="31"/>
      <c r="H6" s="31"/>
    </row>
    <row r="7" spans="1:8" ht="45.75" customHeight="1">
      <c r="A7" s="48" t="s">
        <v>405</v>
      </c>
      <c r="B7" s="37">
        <f>B5-B6</f>
        <v>55589</v>
      </c>
      <c r="C7" s="37">
        <f>C5-C6</f>
        <v>57588</v>
      </c>
      <c r="D7" s="79">
        <f>D5-D6</f>
        <v>66901</v>
      </c>
      <c r="E7" s="79">
        <f>E5-E6</f>
        <v>74003</v>
      </c>
      <c r="F7" s="31"/>
      <c r="G7" s="31"/>
      <c r="H7" s="31"/>
    </row>
    <row r="8" spans="1:8" ht="15">
      <c r="A8" s="35" t="s">
        <v>139</v>
      </c>
      <c r="B8" s="37">
        <v>8894</v>
      </c>
      <c r="C8" s="37">
        <v>9214</v>
      </c>
      <c r="D8" s="79">
        <v>10704</v>
      </c>
      <c r="E8" s="79">
        <v>11840</v>
      </c>
      <c r="F8" s="31"/>
      <c r="G8" s="31"/>
      <c r="H8" s="31"/>
    </row>
    <row r="9" spans="1:8" ht="49.5" customHeight="1">
      <c r="A9" s="48" t="s">
        <v>406</v>
      </c>
      <c r="B9" s="37">
        <f>B2-B8</f>
        <v>35473</v>
      </c>
      <c r="C9" s="37">
        <f>C2-C8</f>
        <v>39841</v>
      </c>
      <c r="D9" s="79">
        <f>D2-D8</f>
        <v>42539</v>
      </c>
      <c r="E9" s="79">
        <f>E2-E8</f>
        <v>47717</v>
      </c>
      <c r="F9" s="31"/>
      <c r="G9" s="31"/>
      <c r="H9" s="31"/>
    </row>
    <row r="10" spans="1:8" ht="60.75" customHeight="1">
      <c r="A10" s="51" t="s">
        <v>407</v>
      </c>
      <c r="B10" s="52">
        <f>B9+B15</f>
        <v>37943</v>
      </c>
      <c r="C10" s="52">
        <f>C9+C15</f>
        <v>42382</v>
      </c>
      <c r="D10" s="52">
        <f>D9+D15</f>
        <v>45155</v>
      </c>
      <c r="E10" s="52">
        <f>E9+E15</f>
        <v>50417</v>
      </c>
      <c r="F10" s="31"/>
      <c r="G10" s="31"/>
      <c r="H10" s="31"/>
    </row>
    <row r="11" spans="1:8" ht="15">
      <c r="A11" s="35" t="s">
        <v>408</v>
      </c>
      <c r="B11" s="37">
        <v>4000</v>
      </c>
      <c r="C11" s="37">
        <v>4000</v>
      </c>
      <c r="D11" s="79">
        <v>4000</v>
      </c>
      <c r="E11" s="79">
        <v>4000</v>
      </c>
      <c r="F11" s="31"/>
      <c r="G11" s="31"/>
      <c r="H11" s="31"/>
    </row>
    <row r="12" spans="1:8" ht="15">
      <c r="A12" s="35" t="s">
        <v>140</v>
      </c>
      <c r="B12" s="36">
        <f>B6</f>
        <v>2925</v>
      </c>
      <c r="C12" s="36">
        <f>C6</f>
        <v>3030</v>
      </c>
      <c r="D12" s="79">
        <f>D6</f>
        <v>3521</v>
      </c>
      <c r="E12" s="79">
        <f>E6</f>
        <v>3894</v>
      </c>
      <c r="F12" s="31"/>
      <c r="G12" s="31"/>
      <c r="H12" s="31"/>
    </row>
    <row r="13" spans="1:8" ht="39">
      <c r="A13" s="49" t="s">
        <v>409</v>
      </c>
      <c r="B13" s="50">
        <f>B10-B11-B12</f>
        <v>31018</v>
      </c>
      <c r="C13" s="50">
        <f>C10-C11-C12</f>
        <v>35352</v>
      </c>
      <c r="D13" s="50">
        <f>D10-D11-D12</f>
        <v>37634</v>
      </c>
      <c r="E13" s="50">
        <f>E10-E11-E12</f>
        <v>42523</v>
      </c>
      <c r="F13" s="31"/>
      <c r="G13" s="31"/>
      <c r="H13" s="41"/>
    </row>
    <row r="14" spans="1:8" ht="51.75" customHeight="1">
      <c r="A14" s="48" t="s">
        <v>410</v>
      </c>
      <c r="B14" s="58">
        <f>B13-B15</f>
        <v>28548</v>
      </c>
      <c r="C14" s="58">
        <f>C13-C15</f>
        <v>32811</v>
      </c>
      <c r="D14" s="80">
        <f>D13-D15</f>
        <v>35018</v>
      </c>
      <c r="E14" s="80">
        <f>E13-E15</f>
        <v>39823</v>
      </c>
      <c r="F14" s="31"/>
      <c r="G14" s="31"/>
      <c r="H14" s="41"/>
    </row>
    <row r="15" spans="1:8" ht="15">
      <c r="A15" s="42" t="s">
        <v>411</v>
      </c>
      <c r="B15" s="116">
        <v>2470</v>
      </c>
      <c r="C15" s="116">
        <v>2541</v>
      </c>
      <c r="D15" s="116">
        <v>2616</v>
      </c>
      <c r="E15" s="116">
        <v>2700</v>
      </c>
      <c r="F15" s="31"/>
      <c r="G15" s="31"/>
      <c r="H15" s="31"/>
    </row>
    <row r="16" spans="1:8" ht="15">
      <c r="A16" s="42">
        <v>0.5</v>
      </c>
      <c r="B16" s="116">
        <v>15509</v>
      </c>
      <c r="C16" s="116">
        <v>17676</v>
      </c>
      <c r="D16" s="116">
        <v>18817</v>
      </c>
      <c r="E16" s="116">
        <v>21262</v>
      </c>
      <c r="F16" s="31"/>
      <c r="G16" s="31"/>
      <c r="H16" s="31"/>
    </row>
    <row r="17" spans="1:12" ht="15">
      <c r="A17" s="42" t="s">
        <v>412</v>
      </c>
      <c r="B17" s="116">
        <v>13039</v>
      </c>
      <c r="C17" s="116">
        <v>15135</v>
      </c>
      <c r="D17" s="116">
        <v>16201</v>
      </c>
      <c r="E17" s="116">
        <v>18561</v>
      </c>
      <c r="F17" s="31"/>
      <c r="G17" s="41"/>
      <c r="H17" s="41"/>
      <c r="I17" s="31"/>
      <c r="J17" s="31"/>
      <c r="K17" s="31"/>
      <c r="L17" s="31"/>
    </row>
    <row r="18" spans="1:12" ht="15">
      <c r="A18" s="43"/>
      <c r="B18" s="32"/>
      <c r="C18" s="32"/>
      <c r="D18" s="81"/>
      <c r="E18" s="81"/>
      <c r="F18" s="31"/>
      <c r="G18" s="31"/>
      <c r="H18" s="31"/>
      <c r="I18" s="31"/>
      <c r="J18" s="31"/>
      <c r="K18" s="31"/>
      <c r="L18" s="31"/>
    </row>
    <row r="19" spans="1:12" ht="15">
      <c r="A19" s="31"/>
      <c r="B19" s="31"/>
      <c r="C19" s="31"/>
      <c r="D19" s="82"/>
      <c r="E19" s="82"/>
      <c r="F19" s="31"/>
      <c r="G19" s="31"/>
      <c r="H19" s="31"/>
      <c r="I19" s="31"/>
      <c r="J19" s="31"/>
      <c r="K19" s="31"/>
      <c r="L19" s="31"/>
    </row>
    <row r="20" spans="1:12" ht="15">
      <c r="A20" s="43" t="s">
        <v>141</v>
      </c>
      <c r="B20" s="37">
        <v>32819</v>
      </c>
      <c r="C20" s="37">
        <v>33594</v>
      </c>
      <c r="D20" s="79">
        <v>32878</v>
      </c>
      <c r="E20" s="79">
        <v>33765</v>
      </c>
      <c r="F20" s="31"/>
      <c r="G20" s="31"/>
      <c r="H20" s="31"/>
      <c r="I20" s="31"/>
      <c r="J20" s="31"/>
      <c r="K20" s="31"/>
      <c r="L20" s="31"/>
    </row>
    <row r="21" spans="1:12" ht="15">
      <c r="A21" s="43" t="s">
        <v>425</v>
      </c>
      <c r="B21" s="36">
        <v>13937</v>
      </c>
      <c r="C21" s="36">
        <v>14545</v>
      </c>
      <c r="D21" s="79">
        <v>14431</v>
      </c>
      <c r="E21" s="79">
        <v>14296</v>
      </c>
      <c r="F21" s="31"/>
      <c r="G21" s="31"/>
      <c r="H21" s="31"/>
      <c r="I21" s="31"/>
      <c r="J21" s="31"/>
      <c r="K21" s="31"/>
      <c r="L21" s="31"/>
    </row>
    <row r="22" spans="1:12" ht="15">
      <c r="A22" s="43" t="s">
        <v>428</v>
      </c>
      <c r="B22" s="36">
        <f>B20-B21</f>
        <v>18882</v>
      </c>
      <c r="C22" s="36">
        <f>C20-C21</f>
        <v>19049</v>
      </c>
      <c r="D22" s="36">
        <f>D20-D21</f>
        <v>18447</v>
      </c>
      <c r="E22" s="36">
        <f>E20-E21</f>
        <v>19469</v>
      </c>
      <c r="F22" s="31"/>
      <c r="G22" s="31"/>
      <c r="H22" s="31"/>
      <c r="I22" s="31"/>
      <c r="J22" s="31"/>
      <c r="K22" s="31"/>
      <c r="L22" s="31"/>
    </row>
    <row r="23" spans="1:12" ht="15">
      <c r="A23" s="45" t="s">
        <v>426</v>
      </c>
      <c r="B23" s="37">
        <f>B17</f>
        <v>13039</v>
      </c>
      <c r="C23" s="37">
        <f>C17</f>
        <v>15135</v>
      </c>
      <c r="D23" s="79">
        <f>D17</f>
        <v>16201</v>
      </c>
      <c r="E23" s="79">
        <f>E17</f>
        <v>18561</v>
      </c>
      <c r="F23" s="31"/>
      <c r="G23" s="31"/>
      <c r="H23" s="31"/>
      <c r="I23" s="31"/>
      <c r="J23" s="31"/>
      <c r="K23" s="31"/>
      <c r="L23" s="31"/>
    </row>
    <row r="24" spans="1:12" ht="15">
      <c r="A24" s="32" t="s">
        <v>427</v>
      </c>
      <c r="B24" s="37">
        <v>4000</v>
      </c>
      <c r="C24" s="37">
        <v>4000</v>
      </c>
      <c r="D24" s="79">
        <v>4000</v>
      </c>
      <c r="E24" s="79">
        <v>4000</v>
      </c>
      <c r="F24" s="31"/>
      <c r="G24" s="31"/>
      <c r="H24" s="31"/>
      <c r="I24" s="31"/>
      <c r="J24" s="31"/>
      <c r="K24" s="31"/>
      <c r="L24" s="31"/>
    </row>
    <row r="25" spans="1:12" ht="15">
      <c r="A25" s="87" t="s">
        <v>416</v>
      </c>
      <c r="B25" s="86">
        <f>B22+B23+B24</f>
        <v>35921</v>
      </c>
      <c r="C25" s="86">
        <f>C22+C23+C24</f>
        <v>38184</v>
      </c>
      <c r="D25" s="86">
        <f>D22+D23+D24</f>
        <v>38648</v>
      </c>
      <c r="E25" s="86">
        <f>E22+E23+E24</f>
        <v>42030</v>
      </c>
      <c r="F25" s="31"/>
      <c r="G25" s="31"/>
      <c r="H25" s="31"/>
      <c r="I25" s="31"/>
      <c r="J25" s="31"/>
      <c r="K25" s="31"/>
      <c r="L25" s="31"/>
    </row>
    <row r="28" spans="1:12" ht="70.5" customHeight="1">
      <c r="A28" s="440" t="s">
        <v>418</v>
      </c>
      <c r="B28" s="440"/>
      <c r="C28" s="440"/>
      <c r="D28" s="440"/>
      <c r="E28" s="440"/>
      <c r="F28" s="440"/>
      <c r="G28" s="440"/>
      <c r="H28" s="440"/>
      <c r="I28" s="31"/>
      <c r="J28" s="31"/>
      <c r="K28" s="31"/>
      <c r="L28" s="31"/>
    </row>
    <row r="30" spans="1:12" ht="15">
      <c r="A30" s="441"/>
      <c r="B30" s="441"/>
      <c r="C30" s="441"/>
      <c r="D30" s="441"/>
      <c r="E30" s="441"/>
      <c r="F30" s="441"/>
      <c r="G30" s="441"/>
      <c r="H30" s="441"/>
      <c r="I30" s="53"/>
      <c r="J30" s="53"/>
      <c r="K30" s="53"/>
      <c r="L30" s="53"/>
    </row>
    <row r="33" spans="1:9" ht="12.75">
      <c r="A33" s="441"/>
      <c r="B33" s="441"/>
      <c r="C33" s="441"/>
      <c r="D33" s="441"/>
      <c r="E33" s="441"/>
      <c r="F33" s="441"/>
      <c r="G33" s="441"/>
      <c r="H33" s="441"/>
      <c r="I33" s="441"/>
    </row>
    <row r="38" spans="1:9" ht="15">
      <c r="A38" s="54"/>
      <c r="B38" s="31"/>
      <c r="C38" s="31"/>
      <c r="D38" s="82"/>
      <c r="E38" s="82"/>
      <c r="F38" s="31"/>
      <c r="G38" s="31"/>
      <c r="H38" s="31"/>
      <c r="I38" s="31"/>
    </row>
  </sheetData>
  <sheetProtection/>
  <mergeCells count="3">
    <mergeCell ref="A28:H28"/>
    <mergeCell ref="A30:H30"/>
    <mergeCell ref="A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mudrea</dc:creator>
  <cp:keywords/>
  <dc:description/>
  <cp:lastModifiedBy>Victoria Ghinea</cp:lastModifiedBy>
  <cp:lastPrinted>2017-12-21T08:52:10Z</cp:lastPrinted>
  <dcterms:created xsi:type="dcterms:W3CDTF">2013-02-05T11:04:01Z</dcterms:created>
  <dcterms:modified xsi:type="dcterms:W3CDTF">2017-12-22T11:31:12Z</dcterms:modified>
  <cp:category/>
  <cp:version/>
  <cp:contentType/>
  <cp:contentStatus/>
</cp:coreProperties>
</file>